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c\sater.se - Intranät\Publiceringsmaterial\Blanketter\LSS\Externa bolag\"/>
    </mc:Choice>
  </mc:AlternateContent>
  <bookViews>
    <workbookView xWindow="-105" yWindow="-105" windowWidth="19425" windowHeight="10425" firstSheet="2" activeTab="2"/>
  </bookViews>
  <sheets>
    <sheet name="Sjuklöneberäkning t ex Borlänge" sheetId="1" state="hidden" r:id="rId1"/>
    <sheet name="Sjuklöneberäkning karensavdrag" sheetId="4" state="hidden" r:id="rId2"/>
    <sheet name="Sjuklöneberäkning 2020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6" l="1"/>
  <c r="K42" i="6"/>
  <c r="L42" i="6" s="1"/>
  <c r="K41" i="6"/>
  <c r="L41" i="6" s="1"/>
  <c r="I38" i="6"/>
  <c r="D37" i="6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C31" i="6"/>
  <c r="D28" i="6"/>
  <c r="D27" i="6"/>
  <c r="I26" i="6"/>
  <c r="I25" i="6"/>
  <c r="J19" i="6"/>
  <c r="J20" i="6" s="1"/>
  <c r="J21" i="6" s="1"/>
  <c r="C10" i="6" s="1"/>
  <c r="J18" i="6"/>
  <c r="I18" i="6"/>
  <c r="D16" i="6"/>
  <c r="C15" i="6" s="1"/>
  <c r="C12" i="6"/>
  <c r="C13" i="6" s="1"/>
  <c r="D25" i="6" l="1"/>
  <c r="D29" i="6" s="1"/>
  <c r="D17" i="6"/>
  <c r="D24" i="6"/>
  <c r="L38" i="6"/>
  <c r="L43" i="6"/>
  <c r="D28" i="4"/>
  <c r="D27" i="4"/>
  <c r="D22" i="6" l="1"/>
  <c r="D32" i="6" s="1"/>
  <c r="D16" i="4"/>
  <c r="D35" i="6" l="1"/>
  <c r="D31" i="6"/>
  <c r="D33" i="6" s="1"/>
  <c r="D39" i="6" s="1"/>
  <c r="L15" i="6" s="1"/>
  <c r="L16" i="6" s="1"/>
  <c r="I18" i="4"/>
  <c r="J19" i="4"/>
  <c r="J20" i="4" s="1"/>
  <c r="J21" i="4" s="1"/>
  <c r="C10" i="4" l="1"/>
  <c r="D25" i="4" l="1"/>
  <c r="D24" i="4"/>
  <c r="D17" i="4"/>
  <c r="J18" i="4" l="1"/>
  <c r="C12" i="4" l="1"/>
  <c r="C13" i="4" s="1"/>
  <c r="C31" i="4" l="1"/>
  <c r="C15" i="4" l="1"/>
  <c r="D37" i="4"/>
  <c r="I43" i="4" l="1"/>
  <c r="K42" i="4"/>
  <c r="L42" i="4" s="1"/>
  <c r="K41" i="4"/>
  <c r="L41" i="4" s="1"/>
  <c r="I38" i="4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I26" i="4"/>
  <c r="I25" i="4"/>
  <c r="L43" i="4" l="1"/>
  <c r="L38" i="4"/>
  <c r="L9" i="1"/>
  <c r="D22" i="4" l="1"/>
  <c r="J30" i="1"/>
  <c r="K30" i="1" s="1"/>
  <c r="J31" i="1"/>
  <c r="K31" i="1" s="1"/>
  <c r="H33" i="1" l="1"/>
  <c r="C21" i="1" l="1"/>
  <c r="C22" i="1"/>
  <c r="H20" i="1"/>
  <c r="H38" i="1" l="1"/>
  <c r="J28" i="1" l="1"/>
  <c r="K28" i="1" s="1"/>
  <c r="C14" i="1"/>
  <c r="C15" i="1" s="1"/>
  <c r="J27" i="1"/>
  <c r="K27" i="1" s="1"/>
  <c r="J25" i="1"/>
  <c r="K25" i="1" s="1"/>
  <c r="J26" i="1"/>
  <c r="K26" i="1" s="1"/>
  <c r="J36" i="1"/>
  <c r="K36" i="1"/>
  <c r="J37" i="1"/>
  <c r="K37" i="1" s="1"/>
  <c r="C19" i="1"/>
  <c r="C20" i="1"/>
  <c r="J29" i="1"/>
  <c r="K29" i="1" s="1"/>
  <c r="K38" i="1" l="1"/>
  <c r="K33" i="1"/>
  <c r="C23" i="1"/>
  <c r="C17" i="1" l="1"/>
  <c r="C25" i="1" s="1"/>
  <c r="C30" i="1" l="1"/>
  <c r="C26" i="1"/>
  <c r="C29" i="1" s="1"/>
  <c r="C31" i="1" s="1"/>
  <c r="C27" i="1" l="1"/>
  <c r="C34" i="1" s="1"/>
  <c r="K13" i="1" s="1"/>
  <c r="K14" i="1" s="1"/>
  <c r="D29" i="4" l="1"/>
  <c r="D35" i="4" l="1"/>
  <c r="D31" i="4"/>
  <c r="D32" i="4"/>
  <c r="D33" i="4" l="1"/>
  <c r="D39" i="4" s="1"/>
  <c r="L15" i="4" s="1"/>
  <c r="L16" i="4" s="1"/>
</calcChain>
</file>

<file path=xl/comments1.xml><?xml version="1.0" encoding="utf-8"?>
<comments xmlns="http://schemas.openxmlformats.org/spreadsheetml/2006/main">
  <authors>
    <author>Marie Laurén Laurén-Edin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Mikael Sjöström</author>
    <author>Marie Laurén Laurén-Edin</author>
    <author>Marie Laurén Edin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 xml:space="preserve">Skrivs i format ÅÅÅÅ-MM-DD-XXXX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2" shapeId="0">
      <text>
        <r>
          <rPr>
            <b/>
            <sz val="9"/>
            <color indexed="81"/>
            <rFont val="Tahoma"/>
            <family val="2"/>
          </rPr>
          <t>Antal timmar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2" shapeId="0">
      <text>
        <r>
          <rPr>
            <b/>
            <sz val="9"/>
            <color indexed="81"/>
            <rFont val="Tahoma"/>
            <family val="2"/>
          </rPr>
          <t>Antal timmar för karensen vid full vikarie insättning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2" shapeId="0">
      <text>
        <r>
          <rPr>
            <b/>
            <sz val="9"/>
            <color indexed="81"/>
            <rFont val="Tahoma"/>
            <family val="2"/>
          </rPr>
          <t>Löneskatt är inräknad i KP pension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Mikael Sjöström</author>
    <author>Marie Laurén Laurén-Edin</author>
    <author>Marie Laurén Edin</author>
    <author>Marie Hellberg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 xml:space="preserve">Skrivs i format ÅÅÅÅ-MM-DD-XXXX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2" shapeId="0">
      <text>
        <r>
          <rPr>
            <b/>
            <sz val="9"/>
            <color indexed="81"/>
            <rFont val="Tahoma"/>
            <family val="2"/>
          </rPr>
          <t>Antal timmar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2" shapeId="0">
      <text>
        <r>
          <rPr>
            <b/>
            <sz val="9"/>
            <color indexed="81"/>
            <rFont val="Tahoma"/>
            <family val="2"/>
          </rPr>
          <t>Antal timmar för karensen vid full vikarie insättning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2" shapeId="0">
      <text>
        <r>
          <rPr>
            <b/>
            <sz val="9"/>
            <color indexed="81"/>
            <rFont val="Tahoma"/>
            <family val="2"/>
          </rPr>
          <t>Löneskatt är inräknad i KP pension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3" shapeId="0">
      <text>
        <r>
          <rPr>
            <sz val="8"/>
            <color indexed="81"/>
            <rFont val="Calibri"/>
            <family val="2"/>
            <scheme val="minor"/>
          </rPr>
          <t>Den särskilda löneskatten för äldre (födda 1937 och tidigare) har slopats.</t>
        </r>
      </text>
    </comment>
    <comment ref="A44" authorId="3" shapeId="0">
      <text>
        <r>
          <rPr>
            <sz val="8"/>
            <color indexed="81"/>
            <rFont val="Calibri"/>
            <family val="2"/>
            <scheme val="minor"/>
          </rPr>
          <t>För ungdomar som har fyllt 15 men inte 18 år vid årets ingång – det vill säga, är födda 2002 till 2004 – ska arbetsgivaren bara betala ålderspensionsavgiften på 10,21 procent för ersättningar upp till 25 000 kronor per månad.</t>
        </r>
      </text>
    </comment>
  </commentList>
</comments>
</file>

<file path=xl/sharedStrings.xml><?xml version="1.0" encoding="utf-8"?>
<sst xmlns="http://schemas.openxmlformats.org/spreadsheetml/2006/main" count="195" uniqueCount="81">
  <si>
    <t>Avtal: KFO-LO</t>
  </si>
  <si>
    <t>Anställningsform:</t>
  </si>
  <si>
    <t>Viss tid så länge</t>
  </si>
  <si>
    <t xml:space="preserve">Ändra vid behov värdet i </t>
  </si>
  <si>
    <t>uppdraget varar</t>
  </si>
  <si>
    <t>Arbgavg/försäkringar</t>
  </si>
  <si>
    <t>samt kronor per timme</t>
  </si>
  <si>
    <t>Datum sjuk</t>
  </si>
  <si>
    <t>Datum karens</t>
  </si>
  <si>
    <t>Kronor</t>
  </si>
  <si>
    <t>per tim</t>
  </si>
  <si>
    <t>Brukare</t>
  </si>
  <si>
    <t>Ordinarie timlön</t>
  </si>
  <si>
    <t>Sjuklön / timme</t>
  </si>
  <si>
    <t>Tim</t>
  </si>
  <si>
    <t>Sjuklön totalt</t>
  </si>
  <si>
    <t>Timmar sjuklön</t>
  </si>
  <si>
    <t>Tillägg OB och jour</t>
  </si>
  <si>
    <t>Timmar karens</t>
  </si>
  <si>
    <t>Semers sjuklön</t>
  </si>
  <si>
    <t>Timmar dag 15 osv</t>
  </si>
  <si>
    <t>Semers på karensdagen</t>
  </si>
  <si>
    <t>Sem.ers totalt</t>
  </si>
  <si>
    <t>Tillägg OB</t>
  </si>
  <si>
    <t>Kr/tim</t>
  </si>
  <si>
    <t>Summa</t>
  </si>
  <si>
    <t>Arbgiv avg</t>
  </si>
  <si>
    <t xml:space="preserve">  </t>
  </si>
  <si>
    <t>Vard kväll 19:00-22:00</t>
  </si>
  <si>
    <t>KP pension</t>
  </si>
  <si>
    <t>Vard natt 22:00-06:00</t>
  </si>
  <si>
    <t>Totalt soc avg</t>
  </si>
  <si>
    <t>Helg fred 19:00 - må 07:00</t>
  </si>
  <si>
    <t>Storhelg</t>
  </si>
  <si>
    <t>Total OB</t>
  </si>
  <si>
    <t>Totalt att fakturera</t>
  </si>
  <si>
    <t>Tillägg jour</t>
  </si>
  <si>
    <t>Nivå arbetsgivaravgift:</t>
  </si>
  <si>
    <t>Enkel</t>
  </si>
  <si>
    <t>Kval</t>
  </si>
  <si>
    <t>Total jour</t>
  </si>
  <si>
    <t>Jourtimmar fylls i faktiska timmar, ej omräknade</t>
  </si>
  <si>
    <t>Löneskatt</t>
  </si>
  <si>
    <t>Socialförsäkring</t>
  </si>
  <si>
    <t>Totalt ex.soc avgifter</t>
  </si>
  <si>
    <t>Sökt</t>
  </si>
  <si>
    <t>Utbet</t>
  </si>
  <si>
    <t>Differns</t>
  </si>
  <si>
    <t>Födda 1937 el tidigare</t>
  </si>
  <si>
    <t>Födda 1938</t>
  </si>
  <si>
    <t>Födda 1939-</t>
  </si>
  <si>
    <t>VAB</t>
  </si>
  <si>
    <t xml:space="preserve">Semesterers dag 15 osv </t>
  </si>
  <si>
    <t>Semesterers VAB</t>
  </si>
  <si>
    <t>Namn ordinarie personal</t>
  </si>
  <si>
    <t>Personnr:</t>
  </si>
  <si>
    <r>
      <t>Skriv eller radera inte</t>
    </r>
    <r>
      <rPr>
        <sz val="10"/>
        <rFont val="Calibri"/>
        <family val="2"/>
        <scheme val="minor"/>
      </rPr>
      <t xml:space="preserve"> i fälten med denna färg, de innehåller formler </t>
    </r>
  </si>
  <si>
    <t>Antal sjukdagar:</t>
  </si>
  <si>
    <t>Fast OB</t>
  </si>
  <si>
    <t>Rev: 171128</t>
  </si>
  <si>
    <t>Genomsnittlig arbetsvecka</t>
  </si>
  <si>
    <t>Karensavdrag</t>
  </si>
  <si>
    <t>Kronor per tim</t>
  </si>
  <si>
    <t>Antal timmar för karensavdraget</t>
  </si>
  <si>
    <t>Veckolön</t>
  </si>
  <si>
    <t>Lön</t>
  </si>
  <si>
    <t>Semers Karens</t>
  </si>
  <si>
    <t>Födda efter 1954-</t>
  </si>
  <si>
    <t>Födda 1938-53</t>
  </si>
  <si>
    <t>Totalt att ansöka</t>
  </si>
  <si>
    <t>Rev: 190315</t>
  </si>
  <si>
    <t>Antal timmar ordinarie assistent varit sjuk</t>
  </si>
  <si>
    <t>,</t>
  </si>
  <si>
    <t>Vikarier finns</t>
  </si>
  <si>
    <t>Sjuk totalt</t>
  </si>
  <si>
    <t>Sysselsättningsgrad</t>
  </si>
  <si>
    <t>Födda 1939-54</t>
  </si>
  <si>
    <t>Rev: 200414</t>
  </si>
  <si>
    <t>Differens</t>
  </si>
  <si>
    <t>Födda 1955-2001</t>
  </si>
  <si>
    <t>Födda  2002-2004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</si>
</sst>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r&quot;;[Red]\-#,##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#####\-####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color indexed="8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3" fillId="3" borderId="0" xfId="0" applyFont="1" applyFill="1" applyProtection="1">
      <protection locked="0"/>
    </xf>
    <xf numFmtId="0" fontId="3" fillId="0" borderId="0" xfId="0" applyFont="1" applyFill="1"/>
    <xf numFmtId="0" fontId="5" fillId="4" borderId="0" xfId="0" applyFont="1" applyFill="1"/>
    <xf numFmtId="0" fontId="3" fillId="4" borderId="0" xfId="0" applyFont="1" applyFill="1"/>
    <xf numFmtId="0" fontId="3" fillId="0" borderId="0" xfId="0" applyFont="1" applyFill="1" applyProtection="1">
      <protection locked="0"/>
    </xf>
    <xf numFmtId="0" fontId="3" fillId="3" borderId="0" xfId="0" applyFont="1" applyFill="1"/>
    <xf numFmtId="0" fontId="2" fillId="0" borderId="0" xfId="0" applyFont="1" applyFill="1"/>
    <xf numFmtId="14" fontId="3" fillId="5" borderId="0" xfId="0" applyNumberFormat="1" applyFont="1" applyFill="1" applyAlignment="1" applyProtection="1">
      <alignment horizontal="left"/>
      <protection locked="0"/>
    </xf>
    <xf numFmtId="14" fontId="3" fillId="5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2" fontId="3" fillId="3" borderId="0" xfId="0" applyNumberFormat="1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4" fontId="3" fillId="5" borderId="0" xfId="0" applyNumberFormat="1" applyFont="1" applyFill="1" applyProtection="1">
      <protection locked="0"/>
    </xf>
    <xf numFmtId="2" fontId="2" fillId="0" borderId="0" xfId="0" applyNumberFormat="1" applyFont="1" applyFill="1"/>
    <xf numFmtId="2" fontId="2" fillId="0" borderId="0" xfId="0" applyNumberFormat="1" applyFont="1"/>
    <xf numFmtId="2" fontId="3" fillId="0" borderId="0" xfId="0" applyNumberFormat="1" applyFont="1"/>
    <xf numFmtId="9" fontId="3" fillId="0" borderId="0" xfId="0" applyNumberFormat="1" applyFont="1"/>
    <xf numFmtId="2" fontId="3" fillId="4" borderId="0" xfId="0" applyNumberFormat="1" applyFont="1" applyFill="1"/>
    <xf numFmtId="4" fontId="6" fillId="0" borderId="0" xfId="0" applyNumberFormat="1" applyFont="1"/>
    <xf numFmtId="2" fontId="3" fillId="0" borderId="0" xfId="0" applyNumberFormat="1" applyFont="1" applyFill="1"/>
    <xf numFmtId="0" fontId="3" fillId="3" borderId="0" xfId="0" applyFont="1" applyFill="1" applyAlignment="1" applyProtection="1">
      <alignment horizontal="right"/>
      <protection locked="0"/>
    </xf>
    <xf numFmtId="9" fontId="2" fillId="0" borderId="0" xfId="0" applyNumberFormat="1" applyFont="1"/>
    <xf numFmtId="10" fontId="6" fillId="3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0" fontId="3" fillId="0" borderId="0" xfId="0" applyNumberFormat="1" applyFont="1" applyFill="1"/>
    <xf numFmtId="16" fontId="2" fillId="0" borderId="0" xfId="0" applyNumberFormat="1" applyFont="1"/>
    <xf numFmtId="10" fontId="6" fillId="5" borderId="0" xfId="0" applyNumberFormat="1" applyFont="1" applyFill="1" applyProtection="1">
      <protection locked="0"/>
    </xf>
    <xf numFmtId="8" fontId="3" fillId="0" borderId="0" xfId="0" applyNumberFormat="1" applyFont="1"/>
    <xf numFmtId="0" fontId="2" fillId="4" borderId="0" xfId="0" applyFont="1" applyFill="1"/>
    <xf numFmtId="10" fontId="3" fillId="0" borderId="0" xfId="0" applyNumberFormat="1" applyFont="1"/>
    <xf numFmtId="6" fontId="3" fillId="0" borderId="0" xfId="0" applyNumberFormat="1" applyFont="1"/>
    <xf numFmtId="0" fontId="3" fillId="7" borderId="0" xfId="0" applyFont="1" applyFill="1"/>
    <xf numFmtId="10" fontId="3" fillId="7" borderId="0" xfId="0" applyNumberFormat="1" applyFont="1" applyFill="1"/>
    <xf numFmtId="0" fontId="3" fillId="0" borderId="0" xfId="0" applyFont="1" applyFill="1" applyBorder="1"/>
    <xf numFmtId="0" fontId="7" fillId="6" borderId="0" xfId="0" applyFont="1" applyFill="1" applyAlignment="1">
      <alignment horizontal="center"/>
    </xf>
    <xf numFmtId="10" fontId="3" fillId="0" borderId="0" xfId="0" applyNumberFormat="1" applyFont="1" applyFill="1" applyProtection="1">
      <protection locked="0"/>
    </xf>
    <xf numFmtId="4" fontId="4" fillId="4" borderId="0" xfId="0" applyNumberFormat="1" applyFont="1" applyFill="1"/>
    <xf numFmtId="2" fontId="6" fillId="0" borderId="0" xfId="0" applyNumberFormat="1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6" borderId="0" xfId="0" applyNumberFormat="1" applyFont="1" applyFill="1"/>
    <xf numFmtId="4" fontId="3" fillId="4" borderId="0" xfId="0" applyNumberFormat="1" applyFont="1" applyFill="1"/>
    <xf numFmtId="4" fontId="3" fillId="8" borderId="0" xfId="0" applyNumberFormat="1" applyFont="1" applyFill="1"/>
    <xf numFmtId="0" fontId="2" fillId="0" borderId="0" xfId="0" applyFont="1" applyAlignment="1">
      <alignment horizontal="center" wrapText="1"/>
    </xf>
    <xf numFmtId="4" fontId="3" fillId="6" borderId="0" xfId="0" applyNumberFormat="1" applyFont="1" applyFill="1" applyProtection="1"/>
    <xf numFmtId="2" fontId="3" fillId="5" borderId="0" xfId="0" applyNumberFormat="1" applyFont="1" applyFill="1" applyProtection="1">
      <protection locked="0"/>
    </xf>
    <xf numFmtId="164" fontId="3" fillId="3" borderId="0" xfId="0" applyNumberFormat="1" applyFont="1" applyFill="1" applyAlignment="1" applyProtection="1">
      <alignment horizontal="right"/>
      <protection locked="0"/>
    </xf>
    <xf numFmtId="10" fontId="6" fillId="6" borderId="0" xfId="0" applyNumberFormat="1" applyFont="1" applyFill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6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3" fillId="5" borderId="0" xfId="0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alignment horizontal="right"/>
    </xf>
    <xf numFmtId="2" fontId="11" fillId="0" borderId="0" xfId="0" applyNumberFormat="1" applyFont="1" applyFill="1" applyAlignment="1" applyProtection="1">
      <alignment horizontal="center"/>
    </xf>
    <xf numFmtId="2" fontId="11" fillId="0" borderId="0" xfId="0" applyNumberFormat="1" applyFont="1" applyFill="1" applyAlignment="1" applyProtection="1">
      <alignment horizontal="right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12" fillId="5" borderId="0" xfId="0" applyNumberFormat="1" applyFont="1" applyFill="1" applyAlignment="1" applyProtection="1">
      <alignment horizontal="right"/>
      <protection locked="0"/>
    </xf>
    <xf numFmtId="9" fontId="13" fillId="0" borderId="0" xfId="0" applyNumberFormat="1" applyFont="1"/>
    <xf numFmtId="0" fontId="3" fillId="0" borderId="2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5" borderId="3" xfId="0" applyFont="1" applyFill="1" applyBorder="1" applyProtection="1">
      <protection locked="0"/>
    </xf>
    <xf numFmtId="4" fontId="3" fillId="6" borderId="6" xfId="0" quotePrefix="1" applyNumberFormat="1" applyFont="1" applyFill="1" applyBorder="1" applyProtection="1"/>
    <xf numFmtId="4" fontId="14" fillId="0" borderId="0" xfId="0" applyNumberFormat="1" applyFont="1" applyFill="1" applyAlignment="1" applyProtection="1">
      <alignment horizontal="center"/>
    </xf>
    <xf numFmtId="0" fontId="14" fillId="0" borderId="0" xfId="0" applyFont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4" fontId="3" fillId="5" borderId="9" xfId="0" quotePrefix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3" fillId="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3">
    <cellStyle name="Normal" xfId="0" builtinId="0"/>
    <cellStyle name="Tusental (0)_RES98" xfId="1"/>
    <cellStyle name="Valuta (0)_RES98" xfId="2"/>
  </cellStyles>
  <dxfs count="0"/>
  <tableStyles count="0" defaultTableStyle="TableStyleMedium2" defaultPivotStyle="PivotStyleLight16"/>
  <colors>
    <mruColors>
      <color rgb="FFFFCCFF"/>
      <color rgb="FFCCFFCC"/>
      <color rgb="FFFFFF99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12</xdr:col>
      <xdr:colOff>657226</xdr:colOff>
      <xdr:row>7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3226" y="609600"/>
          <a:ext cx="3028950" cy="714374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200" b="1"/>
            <a:t>Fyll i det gula fälten och ändra siffrorna med rött till era ob tillägg samt </a:t>
          </a:r>
        </a:p>
        <a:p>
          <a:pPr algn="ctr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8</xdr:col>
      <xdr:colOff>514350</xdr:colOff>
      <xdr:row>14</xdr:row>
      <xdr:rowOff>38100</xdr:rowOff>
    </xdr:from>
    <xdr:to>
      <xdr:col>13</xdr:col>
      <xdr:colOff>104775</xdr:colOff>
      <xdr:row>22</xdr:row>
      <xdr:rowOff>9525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53275" y="2352675"/>
          <a:ext cx="2847975" cy="1266825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Borlänge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6351</xdr:colOff>
      <xdr:row>1</xdr:row>
      <xdr:rowOff>101600</xdr:rowOff>
    </xdr:from>
    <xdr:to>
      <xdr:col>0</xdr:col>
      <xdr:colOff>1762125</xdr:colOff>
      <xdr:row>7</xdr:row>
      <xdr:rowOff>82550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1" y="263525"/>
          <a:ext cx="1755774" cy="952500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200" b="1"/>
            <a:t>Fyll i det gula fälten och ändra siffrorna med rött till era ob tillägg samt </a:t>
          </a:r>
        </a:p>
        <a:p>
          <a:pPr algn="l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9</xdr:col>
      <xdr:colOff>563880</xdr:colOff>
      <xdr:row>19</xdr:row>
      <xdr:rowOff>158115</xdr:rowOff>
    </xdr:from>
    <xdr:to>
      <xdr:col>13</xdr:col>
      <xdr:colOff>281940</xdr:colOff>
      <xdr:row>24</xdr:row>
      <xdr:rowOff>121920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16140" y="3861435"/>
          <a:ext cx="2720340" cy="840105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där läkarintyg saknas, för perioder efter den sjunde sjukdagen, kommer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kommunen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 att ersätta.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>
            <a:effectLst/>
          </a:endParaRPr>
        </a:p>
      </xdr:txBody>
    </xdr:sp>
    <xdr:clientData/>
  </xdr:twoCellAnchor>
  <xdr:twoCellAnchor>
    <xdr:from>
      <xdr:col>9</xdr:col>
      <xdr:colOff>311150</xdr:colOff>
      <xdr:row>1</xdr:row>
      <xdr:rowOff>76200</xdr:rowOff>
    </xdr:from>
    <xdr:to>
      <xdr:col>13</xdr:col>
      <xdr:colOff>158750</xdr:colOff>
      <xdr:row>10</xdr:row>
      <xdr:rowOff>142875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778625" y="238125"/>
          <a:ext cx="2771775" cy="15430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/>
            <a:t>Anställda som arbetar oregelbundet</a:t>
          </a:r>
          <a:r>
            <a:rPr lang="sv-SE" sz="1000" b="1" baseline="0"/>
            <a:t> utan fast sysselsättningsgrad</a:t>
          </a:r>
          <a:endParaRPr lang="sv-SE" sz="1000" b="1"/>
        </a:p>
        <a:p>
          <a:r>
            <a:rPr lang="sv-SE" sz="1000"/>
            <a:t>Genomsnittlig veckoarbetstid:</a:t>
          </a:r>
          <a:br>
            <a:rPr lang="sv-SE" sz="1000"/>
          </a:br>
          <a:r>
            <a:rPr lang="sv-SE" sz="1000"/>
            <a:t>Arbetsgivaren använder i det här exemplet historiska uppgifter om antalet arbetade timmar för att kunna beräkna hur den anställda genomsnittligen arbetar. Arbetsgivaren tittar i det här fallet en månad bakåt i tiden och bedömer att uppgifterna är rimliga.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6351</xdr:colOff>
      <xdr:row>1</xdr:row>
      <xdr:rowOff>101600</xdr:rowOff>
    </xdr:from>
    <xdr:to>
      <xdr:col>0</xdr:col>
      <xdr:colOff>1762125</xdr:colOff>
      <xdr:row>7</xdr:row>
      <xdr:rowOff>82550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51" y="263525"/>
          <a:ext cx="1746249" cy="952500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200" b="1"/>
            <a:t>Fyll i det gula fälten och ändra siffrorna med rött till era ob tillägg samt </a:t>
          </a:r>
        </a:p>
        <a:p>
          <a:pPr algn="l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9</xdr:col>
      <xdr:colOff>563880</xdr:colOff>
      <xdr:row>19</xdr:row>
      <xdr:rowOff>158115</xdr:rowOff>
    </xdr:from>
    <xdr:to>
      <xdr:col>13</xdr:col>
      <xdr:colOff>281940</xdr:colOff>
      <xdr:row>24</xdr:row>
      <xdr:rowOff>121920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98105" y="3587115"/>
          <a:ext cx="2642235" cy="773430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där läkarintyg saknas, för perioder efter den sjunde sjukdagen, kommer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kommunen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 att ersätta.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>
            <a:effectLst/>
          </a:endParaRPr>
        </a:p>
      </xdr:txBody>
    </xdr:sp>
    <xdr:clientData/>
  </xdr:twoCellAnchor>
  <xdr:twoCellAnchor>
    <xdr:from>
      <xdr:col>9</xdr:col>
      <xdr:colOff>311150</xdr:colOff>
      <xdr:row>1</xdr:row>
      <xdr:rowOff>76200</xdr:rowOff>
    </xdr:from>
    <xdr:to>
      <xdr:col>13</xdr:col>
      <xdr:colOff>158750</xdr:colOff>
      <xdr:row>10</xdr:row>
      <xdr:rowOff>142875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445375" y="238125"/>
          <a:ext cx="2771775" cy="15430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/>
            <a:t>Anställda som arbetar oregelbundet</a:t>
          </a:r>
          <a:r>
            <a:rPr lang="sv-SE" sz="1000" b="1" baseline="0"/>
            <a:t> utan fast sysselsättningsgrad</a:t>
          </a:r>
          <a:endParaRPr lang="sv-SE" sz="1000" b="1"/>
        </a:p>
        <a:p>
          <a:r>
            <a:rPr lang="sv-SE" sz="1000"/>
            <a:t>Genomsnittlig veckoarbetstid:</a:t>
          </a:r>
          <a:br>
            <a:rPr lang="sv-SE" sz="1000"/>
          </a:br>
          <a:r>
            <a:rPr lang="sv-SE" sz="1000"/>
            <a:t>Arbetsgivaren använder i det här exemplet historiska uppgifter om antalet arbetade timmar för att kunna beräkna hur den anställda genomsnittligen arbetar. Arbetsgivaren tittar i det här fallet en månad bakåt i tiden och bedömer att uppgifterna är rimliga.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M44"/>
  <sheetViews>
    <sheetView topLeftCell="A19" zoomScale="150" zoomScaleNormal="150" workbookViewId="0">
      <selection activeCell="B25" sqref="B25"/>
    </sheetView>
  </sheetViews>
  <sheetFormatPr defaultColWidth="9.140625" defaultRowHeight="12.75" x14ac:dyDescent="0.2"/>
  <cols>
    <col min="1" max="1" width="26.7109375" style="3" customWidth="1"/>
    <col min="2" max="2" width="10" style="3" customWidth="1"/>
    <col min="3" max="3" width="9.5703125" style="3" bestFit="1" customWidth="1"/>
    <col min="4" max="4" width="6.140625" style="3" customWidth="1"/>
    <col min="5" max="5" width="4.140625" style="3" customWidth="1"/>
    <col min="6" max="6" width="4.7109375" style="3" customWidth="1"/>
    <col min="7" max="7" width="23.28515625" style="3" bestFit="1" customWidth="1"/>
    <col min="8" max="8" width="15" style="3" bestFit="1" customWidth="1"/>
    <col min="9" max="10" width="9.140625" style="3"/>
    <col min="11" max="11" width="9.85546875" style="3" bestFit="1" customWidth="1"/>
    <col min="12" max="12" width="9.140625" style="3"/>
    <col min="13" max="13" width="11.5703125" style="3" bestFit="1" customWidth="1"/>
    <col min="14" max="14" width="13.28515625" style="3" customWidth="1"/>
    <col min="15" max="15" width="14" style="3" bestFit="1" customWidth="1"/>
    <col min="16" max="16384" width="9.140625" style="3"/>
  </cols>
  <sheetData>
    <row r="1" spans="1:13" x14ac:dyDescent="0.2">
      <c r="A1" s="1" t="s">
        <v>0</v>
      </c>
      <c r="B1" s="2"/>
      <c r="G1" s="4" t="s">
        <v>54</v>
      </c>
      <c r="H1" s="5" t="s">
        <v>55</v>
      </c>
      <c r="J1" s="4"/>
      <c r="L1" s="86" t="s">
        <v>59</v>
      </c>
      <c r="M1" s="86"/>
    </row>
    <row r="2" spans="1:13" x14ac:dyDescent="0.2">
      <c r="G2" s="6"/>
      <c r="H2" s="6"/>
      <c r="I2"/>
      <c r="J2"/>
      <c r="K2"/>
      <c r="L2" s="7"/>
    </row>
    <row r="3" spans="1:13" x14ac:dyDescent="0.2">
      <c r="A3" s="8" t="s">
        <v>56</v>
      </c>
      <c r="B3" s="9"/>
      <c r="C3" s="9"/>
      <c r="D3" s="9"/>
      <c r="E3" s="9"/>
      <c r="F3" s="7"/>
      <c r="G3" s="4" t="s">
        <v>1</v>
      </c>
      <c r="H3" s="7"/>
      <c r="I3"/>
      <c r="J3"/>
      <c r="K3"/>
    </row>
    <row r="4" spans="1:13" x14ac:dyDescent="0.2">
      <c r="A4" s="7"/>
      <c r="B4" s="7"/>
      <c r="C4" s="7"/>
      <c r="D4" s="7"/>
      <c r="G4" s="6" t="s">
        <v>2</v>
      </c>
      <c r="H4" s="10"/>
    </row>
    <row r="5" spans="1:13" x14ac:dyDescent="0.2">
      <c r="A5" s="11" t="s">
        <v>3</v>
      </c>
      <c r="D5" s="2"/>
      <c r="G5" s="6" t="s">
        <v>4</v>
      </c>
      <c r="H5" s="10"/>
      <c r="J5" s="2"/>
    </row>
    <row r="6" spans="1:13" x14ac:dyDescent="0.2">
      <c r="A6" s="11" t="s">
        <v>5</v>
      </c>
      <c r="D6" s="2"/>
      <c r="G6" s="7"/>
      <c r="H6" s="7"/>
    </row>
    <row r="7" spans="1:13" x14ac:dyDescent="0.2">
      <c r="A7" s="11" t="s">
        <v>6</v>
      </c>
      <c r="D7" s="2"/>
      <c r="G7" s="12" t="s">
        <v>7</v>
      </c>
      <c r="H7" s="12" t="s">
        <v>8</v>
      </c>
    </row>
    <row r="8" spans="1:13" x14ac:dyDescent="0.2">
      <c r="G8" s="13"/>
      <c r="H8" s="14"/>
    </row>
    <row r="9" spans="1:13" x14ac:dyDescent="0.2">
      <c r="G9" s="13"/>
      <c r="H9" s="14"/>
      <c r="J9" s="85" t="s">
        <v>57</v>
      </c>
      <c r="K9" s="85"/>
      <c r="L9" s="40" t="str">
        <f>IF(H8="","",DAYS360(H8,G9))</f>
        <v/>
      </c>
    </row>
    <row r="10" spans="1:13" x14ac:dyDescent="0.2">
      <c r="B10" s="2"/>
      <c r="C10" s="15" t="s">
        <v>9</v>
      </c>
      <c r="G10" s="7"/>
      <c r="H10" s="7"/>
    </row>
    <row r="11" spans="1:13" x14ac:dyDescent="0.2">
      <c r="B11" s="2"/>
      <c r="C11" s="15" t="s">
        <v>10</v>
      </c>
      <c r="G11" s="4" t="s">
        <v>11</v>
      </c>
      <c r="H11" s="5" t="s">
        <v>55</v>
      </c>
    </row>
    <row r="12" spans="1:13" x14ac:dyDescent="0.2">
      <c r="A12" s="3" t="s">
        <v>12</v>
      </c>
      <c r="C12" s="16">
        <v>135</v>
      </c>
      <c r="G12" s="17"/>
      <c r="H12" s="6"/>
      <c r="J12" s="3" t="s">
        <v>45</v>
      </c>
      <c r="K12" s="18"/>
    </row>
    <row r="13" spans="1:13" x14ac:dyDescent="0.2">
      <c r="A13" s="2"/>
      <c r="B13" s="2"/>
      <c r="C13" s="19"/>
      <c r="D13" s="20"/>
      <c r="E13" s="20"/>
      <c r="J13" s="3" t="s">
        <v>46</v>
      </c>
      <c r="K13" s="46">
        <f>SUM(C34)</f>
        <v>2945.1221999999998</v>
      </c>
    </row>
    <row r="14" spans="1:13" x14ac:dyDescent="0.2">
      <c r="A14" s="3" t="s">
        <v>13</v>
      </c>
      <c r="B14" s="22">
        <v>0.8</v>
      </c>
      <c r="C14" s="23">
        <f>SUM(C12*B14)</f>
        <v>108</v>
      </c>
      <c r="D14" s="20"/>
      <c r="E14" s="20"/>
      <c r="H14" s="15" t="s">
        <v>14</v>
      </c>
      <c r="J14" s="3" t="s">
        <v>47</v>
      </c>
      <c r="K14" s="24">
        <f>SUM(K12-K13)</f>
        <v>-2945.1221999999998</v>
      </c>
    </row>
    <row r="15" spans="1:13" x14ac:dyDescent="0.2">
      <c r="A15" s="7" t="s">
        <v>15</v>
      </c>
      <c r="B15" s="12"/>
      <c r="C15" s="23">
        <f>SUM($H$15*$C$14)</f>
        <v>1836</v>
      </c>
      <c r="D15" s="25"/>
      <c r="E15" s="25"/>
      <c r="G15" s="2" t="s">
        <v>16</v>
      </c>
      <c r="H15" s="26">
        <v>17</v>
      </c>
    </row>
    <row r="16" spans="1:13" x14ac:dyDescent="0.2">
      <c r="A16" s="7"/>
      <c r="B16" s="12"/>
      <c r="C16" s="19"/>
      <c r="D16" s="25"/>
      <c r="E16" s="25"/>
    </row>
    <row r="17" spans="1:11" x14ac:dyDescent="0.2">
      <c r="A17" s="3" t="s">
        <v>17</v>
      </c>
      <c r="C17" s="23">
        <f>SUM($K$33+$K$38)</f>
        <v>0</v>
      </c>
      <c r="D17" s="25"/>
      <c r="E17" s="25"/>
      <c r="G17" s="2" t="s">
        <v>51</v>
      </c>
      <c r="H17" s="26">
        <v>0</v>
      </c>
    </row>
    <row r="18" spans="1:11" x14ac:dyDescent="0.2">
      <c r="C18" s="7"/>
      <c r="D18" s="19"/>
      <c r="E18" s="19"/>
      <c r="G18" s="2" t="s">
        <v>18</v>
      </c>
      <c r="H18" s="26">
        <v>8</v>
      </c>
    </row>
    <row r="19" spans="1:11" x14ac:dyDescent="0.2">
      <c r="A19" s="7" t="s">
        <v>19</v>
      </c>
      <c r="B19" s="22">
        <v>0.12</v>
      </c>
      <c r="C19" s="23">
        <f>SUM(C12*$B$19*H15)</f>
        <v>275.39999999999998</v>
      </c>
      <c r="D19" s="19"/>
      <c r="E19" s="19"/>
      <c r="G19" s="2" t="s">
        <v>20</v>
      </c>
      <c r="H19" s="6">
        <v>0</v>
      </c>
    </row>
    <row r="20" spans="1:11" x14ac:dyDescent="0.2">
      <c r="A20" s="3" t="s">
        <v>21</v>
      </c>
      <c r="B20" s="22">
        <v>0.12</v>
      </c>
      <c r="C20" s="23">
        <f>$H$18*$C$12*$B$20</f>
        <v>129.6</v>
      </c>
      <c r="D20" s="19"/>
      <c r="E20" s="19"/>
      <c r="H20" s="3">
        <f>SUM(H15,H17,H18,H19)</f>
        <v>25</v>
      </c>
    </row>
    <row r="21" spans="1:11" x14ac:dyDescent="0.2">
      <c r="A21" s="3" t="s">
        <v>53</v>
      </c>
      <c r="B21" s="22">
        <v>0.12</v>
      </c>
      <c r="C21" s="23">
        <f>$H$17*$C$12*$B$22</f>
        <v>0</v>
      </c>
      <c r="D21" s="19"/>
      <c r="E21" s="19"/>
    </row>
    <row r="22" spans="1:11" x14ac:dyDescent="0.2">
      <c r="A22" s="3" t="s">
        <v>52</v>
      </c>
      <c r="B22" s="22">
        <v>0.12</v>
      </c>
      <c r="C22" s="23">
        <f>$H$19*$C$12*$B$22</f>
        <v>0</v>
      </c>
      <c r="D22" s="21"/>
      <c r="E22" s="21"/>
    </row>
    <row r="23" spans="1:11" x14ac:dyDescent="0.2">
      <c r="A23" s="7" t="s">
        <v>22</v>
      </c>
      <c r="B23" s="22"/>
      <c r="C23" s="23">
        <f>SUM(C19+C20+C22+C21)</f>
        <v>405</v>
      </c>
      <c r="G23" s="2" t="s">
        <v>23</v>
      </c>
      <c r="H23" s="2" t="s">
        <v>14</v>
      </c>
      <c r="I23" s="2" t="s">
        <v>24</v>
      </c>
      <c r="J23" s="2" t="s">
        <v>25</v>
      </c>
      <c r="K23" s="27">
        <v>0.8</v>
      </c>
    </row>
    <row r="25" spans="1:11" x14ac:dyDescent="0.2">
      <c r="A25" s="7" t="s">
        <v>26</v>
      </c>
      <c r="B25" s="28">
        <v>0.31419999999999998</v>
      </c>
      <c r="C25" s="23">
        <f>SUM(($C$15+$C$17+$C$23)*$B$25)</f>
        <v>704.12219999999991</v>
      </c>
      <c r="D25" s="3" t="s">
        <v>27</v>
      </c>
      <c r="G25" s="2" t="s">
        <v>28</v>
      </c>
      <c r="H25" s="6">
        <v>0</v>
      </c>
      <c r="I25" s="43">
        <v>20</v>
      </c>
      <c r="J25" s="9">
        <f>H25*I25</f>
        <v>0</v>
      </c>
      <c r="K25" s="9">
        <f>SUM(J25*$K$23)</f>
        <v>0</v>
      </c>
    </row>
    <row r="26" spans="1:11" x14ac:dyDescent="0.2">
      <c r="A26" s="7" t="s">
        <v>29</v>
      </c>
      <c r="B26" s="28">
        <v>0</v>
      </c>
      <c r="C26" s="23">
        <f>SUM(($C$15+$C$17+$C$23)*$B$26)</f>
        <v>0</v>
      </c>
      <c r="G26" s="2" t="s">
        <v>30</v>
      </c>
      <c r="H26" s="6">
        <v>0</v>
      </c>
      <c r="I26" s="44">
        <v>41.54</v>
      </c>
      <c r="J26" s="9">
        <f>H26*I26</f>
        <v>0</v>
      </c>
      <c r="K26" s="9">
        <f>SUM(J26*$K$23)</f>
        <v>0</v>
      </c>
    </row>
    <row r="27" spans="1:11" x14ac:dyDescent="0.2">
      <c r="A27" s="7" t="s">
        <v>31</v>
      </c>
      <c r="B27" s="30"/>
      <c r="C27" s="23">
        <f>SUM(C25+C26)</f>
        <v>704.12219999999991</v>
      </c>
      <c r="G27" s="2" t="s">
        <v>32</v>
      </c>
      <c r="H27" s="6">
        <v>0</v>
      </c>
      <c r="I27" s="43">
        <v>50.63</v>
      </c>
      <c r="J27" s="9">
        <f>H27*I27</f>
        <v>0</v>
      </c>
      <c r="K27" s="9">
        <f>SUM(J27*$K$23)</f>
        <v>0</v>
      </c>
    </row>
    <row r="28" spans="1:11" x14ac:dyDescent="0.2">
      <c r="A28" s="7"/>
      <c r="B28" s="30"/>
      <c r="C28" s="23"/>
      <c r="G28" s="31"/>
      <c r="H28" s="6">
        <v>0</v>
      </c>
      <c r="I28" s="43"/>
      <c r="J28" s="9">
        <f>H28*I28</f>
        <v>0</v>
      </c>
      <c r="K28" s="9">
        <f>SUM(J28*$K$23)</f>
        <v>0</v>
      </c>
    </row>
    <row r="29" spans="1:11" x14ac:dyDescent="0.2">
      <c r="A29" s="7" t="s">
        <v>42</v>
      </c>
      <c r="B29" s="32">
        <v>0</v>
      </c>
      <c r="C29" s="23">
        <f>SUM(($C$26)*$B$29)</f>
        <v>0</v>
      </c>
      <c r="G29" s="2" t="s">
        <v>33</v>
      </c>
      <c r="H29" s="6">
        <v>0</v>
      </c>
      <c r="I29" s="44">
        <v>93.65</v>
      </c>
      <c r="J29" s="9">
        <f>H29*I29</f>
        <v>0</v>
      </c>
      <c r="K29" s="9">
        <f>SUM(J29*$K$23)</f>
        <v>0</v>
      </c>
    </row>
    <row r="30" spans="1:11" hidden="1" x14ac:dyDescent="0.2">
      <c r="A30" s="7" t="s">
        <v>43</v>
      </c>
      <c r="B30" s="32">
        <v>0</v>
      </c>
      <c r="C30" s="23">
        <f>SUM(($C$15+$C$17+$C$23)*$B$30)</f>
        <v>0</v>
      </c>
      <c r="G30" s="2"/>
      <c r="H30" s="6">
        <v>0</v>
      </c>
      <c r="I30" s="44"/>
      <c r="J30" s="9">
        <f t="shared" ref="J30:J31" si="0">H30*I30</f>
        <v>0</v>
      </c>
      <c r="K30" s="9">
        <f t="shared" ref="K30:K31" si="1">SUM(J30*$K$23)</f>
        <v>0</v>
      </c>
    </row>
    <row r="31" spans="1:11" x14ac:dyDescent="0.2">
      <c r="A31" s="7" t="s">
        <v>44</v>
      </c>
      <c r="B31" s="41"/>
      <c r="C31" s="23">
        <f>SUM(C29+C30)</f>
        <v>0</v>
      </c>
      <c r="G31" s="2" t="s">
        <v>58</v>
      </c>
      <c r="H31" s="6">
        <v>0</v>
      </c>
      <c r="I31" s="44">
        <v>20</v>
      </c>
      <c r="J31" s="9">
        <f t="shared" si="0"/>
        <v>0</v>
      </c>
      <c r="K31" s="9">
        <f t="shared" si="1"/>
        <v>0</v>
      </c>
    </row>
    <row r="32" spans="1:11" x14ac:dyDescent="0.2">
      <c r="A32" s="7"/>
      <c r="B32" s="30"/>
      <c r="C32" s="25"/>
      <c r="G32" s="2"/>
      <c r="H32" s="6"/>
      <c r="I32" s="29"/>
      <c r="J32" s="9"/>
      <c r="K32" s="9"/>
    </row>
    <row r="33" spans="1:12" x14ac:dyDescent="0.2">
      <c r="B33" s="33"/>
      <c r="C33" s="7"/>
      <c r="G33" s="2" t="s">
        <v>34</v>
      </c>
      <c r="H33" s="3">
        <f>SUM(H25:H32)</f>
        <v>0</v>
      </c>
      <c r="I33" s="7"/>
      <c r="J33" s="12"/>
      <c r="K33" s="34">
        <f>SUM(K25:K32)</f>
        <v>0</v>
      </c>
    </row>
    <row r="34" spans="1:12" x14ac:dyDescent="0.2">
      <c r="A34" s="4" t="s">
        <v>35</v>
      </c>
      <c r="B34" s="35"/>
      <c r="C34" s="42">
        <f>SUM($C$15+$C$17+$C$23+$C$27+$C$31)</f>
        <v>2945.1221999999998</v>
      </c>
      <c r="H34" s="19"/>
    </row>
    <row r="35" spans="1:12" x14ac:dyDescent="0.2">
      <c r="C35" s="36"/>
      <c r="G35" s="2" t="s">
        <v>36</v>
      </c>
      <c r="H35" s="2" t="s">
        <v>14</v>
      </c>
      <c r="I35" s="2" t="s">
        <v>24</v>
      </c>
      <c r="J35" s="2" t="s">
        <v>25</v>
      </c>
      <c r="K35" s="27">
        <v>0.8</v>
      </c>
      <c r="L35" s="12"/>
    </row>
    <row r="36" spans="1:12" x14ac:dyDescent="0.2">
      <c r="A36" s="4" t="s">
        <v>37</v>
      </c>
      <c r="D36" s="7"/>
      <c r="E36" s="7"/>
      <c r="F36" s="7"/>
      <c r="G36" s="2" t="s">
        <v>38</v>
      </c>
      <c r="H36" s="6">
        <v>0</v>
      </c>
      <c r="I36" s="43">
        <v>31.17</v>
      </c>
      <c r="J36" s="9">
        <f>H36*I36</f>
        <v>0</v>
      </c>
      <c r="K36" s="9">
        <f>SUM(J36*$K$35)</f>
        <v>0</v>
      </c>
      <c r="L36" s="7"/>
    </row>
    <row r="37" spans="1:12" x14ac:dyDescent="0.2">
      <c r="A37" s="37" t="s">
        <v>48</v>
      </c>
      <c r="B37" s="38">
        <v>6.1499999999999999E-2</v>
      </c>
      <c r="D37" s="7"/>
      <c r="E37" s="7"/>
      <c r="G37" s="2" t="s">
        <v>39</v>
      </c>
      <c r="H37" s="6">
        <v>0</v>
      </c>
      <c r="I37" s="43">
        <v>62.3</v>
      </c>
      <c r="J37" s="9">
        <f>H37*I37</f>
        <v>0</v>
      </c>
      <c r="K37" s="9">
        <f>SUM(J37*$K$35)</f>
        <v>0</v>
      </c>
    </row>
    <row r="38" spans="1:12" x14ac:dyDescent="0.2">
      <c r="A38" s="37" t="s">
        <v>49</v>
      </c>
      <c r="B38" s="38">
        <v>6.1499999999999999E-2</v>
      </c>
      <c r="G38" s="2" t="s">
        <v>40</v>
      </c>
      <c r="H38" s="3">
        <f>SUM(H36:H37)</f>
        <v>0</v>
      </c>
      <c r="K38" s="34">
        <f>SUM(K36:K37)</f>
        <v>0</v>
      </c>
    </row>
    <row r="39" spans="1:12" x14ac:dyDescent="0.2">
      <c r="A39" s="37" t="s">
        <v>50</v>
      </c>
      <c r="B39" s="38">
        <v>0.31419999999999998</v>
      </c>
    </row>
    <row r="40" spans="1:12" x14ac:dyDescent="0.2">
      <c r="G40" s="2" t="s">
        <v>41</v>
      </c>
    </row>
    <row r="41" spans="1:12" x14ac:dyDescent="0.2">
      <c r="H41" s="84"/>
      <c r="I41" s="84"/>
    </row>
    <row r="42" spans="1:12" x14ac:dyDescent="0.2">
      <c r="B42" s="35"/>
      <c r="C42" s="39"/>
      <c r="D42" s="39"/>
      <c r="E42" s="39"/>
      <c r="F42" s="39"/>
      <c r="G42" s="39"/>
      <c r="H42" s="15"/>
      <c r="I42" s="15"/>
    </row>
    <row r="44" spans="1:12" x14ac:dyDescent="0.2">
      <c r="G44" s="7"/>
      <c r="H44" s="7"/>
    </row>
  </sheetData>
  <sheetProtection password="CD04" sheet="1" objects="1" scenarios="1" selectLockedCells="1"/>
  <mergeCells count="3">
    <mergeCell ref="H41:I41"/>
    <mergeCell ref="J9:K9"/>
    <mergeCell ref="L1:M1"/>
  </mergeCells>
  <phoneticPr fontId="0" type="noConversion"/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N49"/>
  <sheetViews>
    <sheetView topLeftCell="A7" zoomScaleNormal="100" workbookViewId="0">
      <selection activeCell="I2" sqref="I2"/>
    </sheetView>
  </sheetViews>
  <sheetFormatPr defaultColWidth="9.140625" defaultRowHeight="12.75" x14ac:dyDescent="0.2"/>
  <cols>
    <col min="1" max="1" width="26.7109375" style="3" customWidth="1"/>
    <col min="2" max="2" width="26.7109375" style="3" hidden="1" customWidth="1"/>
    <col min="3" max="3" width="10" style="3" customWidth="1"/>
    <col min="4" max="4" width="13" style="3" customWidth="1"/>
    <col min="5" max="5" width="4.28515625" style="3" customWidth="1"/>
    <col min="6" max="6" width="4.140625" style="3" hidden="1" customWidth="1"/>
    <col min="7" max="7" width="4.7109375" style="3" customWidth="1"/>
    <col min="8" max="8" width="23.28515625" style="3" bestFit="1" customWidth="1"/>
    <col min="9" max="9" width="15" style="3" bestFit="1" customWidth="1"/>
    <col min="10" max="10" width="15.7109375" style="56" customWidth="1"/>
    <col min="11" max="11" width="9.140625" style="3"/>
    <col min="12" max="12" width="9.85546875" style="3" bestFit="1" customWidth="1"/>
    <col min="13" max="13" width="9.140625" style="3"/>
    <col min="14" max="14" width="11.5703125" style="3" bestFit="1" customWidth="1"/>
    <col min="15" max="15" width="13.28515625" style="3" customWidth="1"/>
    <col min="16" max="16" width="14" style="3" bestFit="1" customWidth="1"/>
    <col min="17" max="25" width="9.140625" style="3"/>
    <col min="26" max="27" width="9.140625" style="3" customWidth="1"/>
    <col min="28" max="16384" width="9.140625" style="3"/>
  </cols>
  <sheetData>
    <row r="1" spans="1:14" x14ac:dyDescent="0.2">
      <c r="A1" s="1" t="s">
        <v>0</v>
      </c>
      <c r="B1" s="1"/>
      <c r="C1" s="2"/>
      <c r="H1" s="4" t="s">
        <v>54</v>
      </c>
      <c r="I1" s="5" t="s">
        <v>55</v>
      </c>
      <c r="K1" s="4"/>
      <c r="M1" s="86" t="s">
        <v>70</v>
      </c>
      <c r="N1" s="86"/>
    </row>
    <row r="2" spans="1:14" x14ac:dyDescent="0.2">
      <c r="H2" s="6"/>
      <c r="I2" s="53"/>
      <c r="J2" s="57"/>
      <c r="K2"/>
      <c r="L2"/>
      <c r="M2" s="7"/>
    </row>
    <row r="3" spans="1:14" x14ac:dyDescent="0.2">
      <c r="A3"/>
      <c r="B3"/>
      <c r="C3"/>
      <c r="D3"/>
      <c r="E3"/>
      <c r="F3"/>
      <c r="G3" s="7"/>
      <c r="H3" s="4" t="s">
        <v>1</v>
      </c>
      <c r="I3" s="7"/>
      <c r="J3" s="57"/>
      <c r="K3"/>
      <c r="L3"/>
    </row>
    <row r="4" spans="1:14" x14ac:dyDescent="0.2">
      <c r="A4" s="7"/>
      <c r="B4" s="7"/>
      <c r="C4" s="7"/>
      <c r="D4" s="7"/>
      <c r="E4" s="7"/>
      <c r="H4" s="87" t="s">
        <v>72</v>
      </c>
      <c r="I4" s="88"/>
    </row>
    <row r="5" spans="1:14" x14ac:dyDescent="0.2">
      <c r="A5"/>
      <c r="B5"/>
      <c r="E5" s="2"/>
      <c r="H5"/>
      <c r="I5" s="10"/>
      <c r="K5" s="2"/>
    </row>
    <row r="6" spans="1:14" x14ac:dyDescent="0.2">
      <c r="A6"/>
      <c r="B6"/>
      <c r="E6" s="2"/>
      <c r="H6" s="7"/>
      <c r="I6" s="7"/>
    </row>
    <row r="7" spans="1:14" x14ac:dyDescent="0.2">
      <c r="A7"/>
      <c r="B7"/>
      <c r="D7" s="71">
        <v>0.2</v>
      </c>
      <c r="E7" s="2"/>
      <c r="H7" s="12" t="s">
        <v>7</v>
      </c>
      <c r="I7" s="12" t="s">
        <v>8</v>
      </c>
    </row>
    <row r="8" spans="1:14" ht="13.5" thickBot="1" x14ac:dyDescent="0.25">
      <c r="H8" s="13"/>
      <c r="I8" s="14"/>
    </row>
    <row r="9" spans="1:14" x14ac:dyDescent="0.2">
      <c r="A9" s="72" t="s">
        <v>60</v>
      </c>
      <c r="B9" s="73"/>
      <c r="C9" s="76"/>
      <c r="H9" s="13"/>
      <c r="I9" s="14"/>
      <c r="K9" s="85"/>
      <c r="L9" s="85"/>
      <c r="M9"/>
    </row>
    <row r="10" spans="1:14" ht="13.5" thickBot="1" x14ac:dyDescent="0.25">
      <c r="A10" s="74" t="s">
        <v>63</v>
      </c>
      <c r="B10" s="75"/>
      <c r="C10" s="77">
        <f>J21</f>
        <v>0</v>
      </c>
      <c r="D10" s="68"/>
      <c r="H10" s="7"/>
      <c r="I10" s="7"/>
    </row>
    <row r="11" spans="1:14" ht="13.5" thickBot="1" x14ac:dyDescent="0.25">
      <c r="A11" s="80" t="s">
        <v>75</v>
      </c>
      <c r="B11" s="81"/>
      <c r="C11" s="82"/>
      <c r="D11" s="68"/>
      <c r="H11" s="7"/>
      <c r="I11" s="7"/>
    </row>
    <row r="12" spans="1:14" x14ac:dyDescent="0.2">
      <c r="A12" s="3" t="s">
        <v>65</v>
      </c>
      <c r="C12" s="51">
        <f>D14*I17</f>
        <v>0</v>
      </c>
      <c r="D12" s="45"/>
      <c r="H12" s="7"/>
      <c r="I12" s="7"/>
    </row>
    <row r="13" spans="1:14" x14ac:dyDescent="0.2">
      <c r="A13" s="3" t="s">
        <v>64</v>
      </c>
      <c r="C13" s="47">
        <f>C12*12/52</f>
        <v>0</v>
      </c>
      <c r="D13" s="50" t="s">
        <v>62</v>
      </c>
      <c r="H13" s="4" t="s">
        <v>11</v>
      </c>
      <c r="I13" s="5" t="s">
        <v>55</v>
      </c>
    </row>
    <row r="14" spans="1:14" x14ac:dyDescent="0.2">
      <c r="A14" s="3" t="s">
        <v>12</v>
      </c>
      <c r="D14" s="52"/>
      <c r="H14" s="17"/>
      <c r="I14" s="6"/>
      <c r="K14" s="3" t="s">
        <v>45</v>
      </c>
      <c r="L14" s="18"/>
    </row>
    <row r="15" spans="1:14" x14ac:dyDescent="0.2">
      <c r="A15" s="2"/>
      <c r="B15" s="2"/>
      <c r="C15" s="2">
        <f>I17*D16</f>
        <v>0</v>
      </c>
      <c r="D15" s="19"/>
      <c r="E15" s="20"/>
      <c r="F15" s="20"/>
      <c r="K15" s="3" t="s">
        <v>46</v>
      </c>
      <c r="L15" s="46" t="e">
        <f>SUM(D39)</f>
        <v>#VALUE!</v>
      </c>
    </row>
    <row r="16" spans="1:14" ht="38.25" x14ac:dyDescent="0.2">
      <c r="A16" s="3" t="s">
        <v>13</v>
      </c>
      <c r="C16" s="22">
        <v>0.8</v>
      </c>
      <c r="D16" s="48">
        <f>SUM(D14*C16)</f>
        <v>0</v>
      </c>
      <c r="E16" s="20"/>
      <c r="F16" s="20"/>
      <c r="I16" s="50" t="s">
        <v>73</v>
      </c>
      <c r="J16" s="50" t="s">
        <v>71</v>
      </c>
      <c r="K16" s="3" t="s">
        <v>47</v>
      </c>
      <c r="L16" s="24" t="e">
        <f>SUM(L14-L15)</f>
        <v>#VALUE!</v>
      </c>
    </row>
    <row r="17" spans="1:12" x14ac:dyDescent="0.2">
      <c r="A17" s="7" t="s">
        <v>15</v>
      </c>
      <c r="B17" s="7"/>
      <c r="C17" s="12"/>
      <c r="D17" s="48">
        <f>($I$17-$C$10)*($D$16)</f>
        <v>0</v>
      </c>
      <c r="E17" s="25"/>
      <c r="F17" s="25"/>
      <c r="H17" s="2" t="s">
        <v>74</v>
      </c>
      <c r="I17" s="26"/>
      <c r="J17" s="64"/>
    </row>
    <row r="18" spans="1:12" x14ac:dyDescent="0.2">
      <c r="A18" s="7"/>
      <c r="B18" s="7"/>
      <c r="C18" s="12"/>
      <c r="D18" s="48"/>
      <c r="E18" s="25"/>
      <c r="F18" s="25"/>
      <c r="H18" s="2" t="s">
        <v>16</v>
      </c>
      <c r="I18" s="65">
        <f>I17-I19</f>
        <v>0</v>
      </c>
      <c r="J18" s="66">
        <f>J17-J19</f>
        <v>0</v>
      </c>
    </row>
    <row r="19" spans="1:12" x14ac:dyDescent="0.2">
      <c r="A19" s="7"/>
      <c r="B19" s="7"/>
      <c r="C19" s="12"/>
      <c r="D19" s="48"/>
      <c r="E19" s="25"/>
      <c r="F19" s="25"/>
      <c r="H19" s="2" t="s">
        <v>18</v>
      </c>
      <c r="I19" s="70"/>
      <c r="J19" s="66">
        <f>C9*20%</f>
        <v>0</v>
      </c>
    </row>
    <row r="20" spans="1:12" x14ac:dyDescent="0.2">
      <c r="A20" s="7"/>
      <c r="B20" s="7"/>
      <c r="C20" s="12"/>
      <c r="D20" s="48"/>
      <c r="E20" s="25"/>
      <c r="F20" s="25"/>
      <c r="H20" s="2"/>
      <c r="I20" s="67"/>
      <c r="J20" s="78">
        <f>J19-I19</f>
        <v>0</v>
      </c>
    </row>
    <row r="21" spans="1:12" x14ac:dyDescent="0.2">
      <c r="A21" s="7"/>
      <c r="B21" s="7"/>
      <c r="C21" s="12"/>
      <c r="D21" s="19"/>
      <c r="E21" s="25"/>
      <c r="F21" s="25"/>
      <c r="H21"/>
      <c r="I21"/>
      <c r="J21" s="79">
        <f>IF(J20=0,J19,I19)</f>
        <v>0</v>
      </c>
    </row>
    <row r="22" spans="1:12" x14ac:dyDescent="0.2">
      <c r="A22" s="3" t="s">
        <v>17</v>
      </c>
      <c r="D22" s="23">
        <f>SUM($L$38+$L$43)</f>
        <v>0</v>
      </c>
      <c r="E22" s="25"/>
      <c r="F22" s="25"/>
      <c r="H22" s="2" t="s">
        <v>51</v>
      </c>
      <c r="I22" s="26">
        <v>0</v>
      </c>
    </row>
    <row r="23" spans="1:12" x14ac:dyDescent="0.2">
      <c r="D23"/>
      <c r="E23" s="25"/>
      <c r="F23" s="25"/>
      <c r="H23" s="2"/>
      <c r="I23" s="26"/>
      <c r="J23" s="69"/>
    </row>
    <row r="24" spans="1:12" x14ac:dyDescent="0.2">
      <c r="A24" s="3" t="s">
        <v>66</v>
      </c>
      <c r="C24" s="22">
        <v>0.12</v>
      </c>
      <c r="D24" s="23">
        <f>SUM(D14*$C$24*C10)</f>
        <v>0</v>
      </c>
      <c r="E24" s="19"/>
      <c r="F24" s="19"/>
      <c r="H24" s="2" t="s">
        <v>20</v>
      </c>
      <c r="I24" s="6"/>
    </row>
    <row r="25" spans="1:12" x14ac:dyDescent="0.2">
      <c r="A25" s="7" t="s">
        <v>19</v>
      </c>
      <c r="B25" s="7"/>
      <c r="C25" s="22">
        <v>0.12</v>
      </c>
      <c r="D25" s="23">
        <f>SUM(D14)*(I17-C10)*C25</f>
        <v>0</v>
      </c>
      <c r="E25" s="19"/>
      <c r="F25" s="19"/>
      <c r="I25" s="3">
        <f>SUM(I17+I22+I24)</f>
        <v>0</v>
      </c>
    </row>
    <row r="26" spans="1:12" hidden="1" x14ac:dyDescent="0.2">
      <c r="A26" s="3" t="s">
        <v>21</v>
      </c>
      <c r="C26" s="22">
        <v>0.12</v>
      </c>
      <c r="D26" s="23"/>
      <c r="E26" s="19"/>
      <c r="F26" s="19"/>
      <c r="I26" s="3" t="e">
        <f>I16+I21+I24</f>
        <v>#VALUE!</v>
      </c>
    </row>
    <row r="27" spans="1:12" x14ac:dyDescent="0.2">
      <c r="A27" s="3" t="s">
        <v>53</v>
      </c>
      <c r="C27" s="22">
        <v>0.12</v>
      </c>
      <c r="D27" s="23">
        <f>$I$22*$D$14*$C$28</f>
        <v>0</v>
      </c>
      <c r="E27" s="19"/>
      <c r="F27" s="19"/>
    </row>
    <row r="28" spans="1:12" x14ac:dyDescent="0.2">
      <c r="A28" s="3" t="s">
        <v>52</v>
      </c>
      <c r="C28" s="22">
        <v>0.12</v>
      </c>
      <c r="D28" s="23">
        <f>$I$24*$D$14*$C$28</f>
        <v>0</v>
      </c>
      <c r="E28" s="21"/>
      <c r="F28" s="21"/>
    </row>
    <row r="29" spans="1:12" x14ac:dyDescent="0.2">
      <c r="A29" s="7" t="s">
        <v>22</v>
      </c>
      <c r="B29" s="7"/>
      <c r="C29" s="22"/>
      <c r="D29" s="23">
        <f>SUM(D25+D26+D28+D27+D24)</f>
        <v>0</v>
      </c>
      <c r="H29" s="2" t="s">
        <v>23</v>
      </c>
      <c r="I29" s="2" t="s">
        <v>14</v>
      </c>
      <c r="J29" s="58" t="s">
        <v>24</v>
      </c>
      <c r="K29" s="2" t="s">
        <v>25</v>
      </c>
      <c r="L29" s="27">
        <v>0.8</v>
      </c>
    </row>
    <row r="30" spans="1:12" x14ac:dyDescent="0.2">
      <c r="J30" s="59"/>
    </row>
    <row r="31" spans="1:12" x14ac:dyDescent="0.2">
      <c r="A31" s="7" t="s">
        <v>26</v>
      </c>
      <c r="B31" s="7"/>
      <c r="C31" s="54" t="e">
        <f>VLOOKUP(VALUE(LEFT(I2,4)),$B$42:$C$44,2,TRUE)</f>
        <v>#VALUE!</v>
      </c>
      <c r="D31" s="23" t="e">
        <f>SUM(($D$17+$D$22+$D$29)*$C$31)</f>
        <v>#VALUE!</v>
      </c>
      <c r="E31" s="3" t="s">
        <v>27</v>
      </c>
      <c r="H31" s="2" t="s">
        <v>28</v>
      </c>
      <c r="I31" s="6"/>
      <c r="J31" s="60">
        <v>21.37</v>
      </c>
      <c r="K31" s="9">
        <f>I31*J31</f>
        <v>0</v>
      </c>
      <c r="L31" s="9">
        <f>SUM(K31*$L$29)</f>
        <v>0</v>
      </c>
    </row>
    <row r="32" spans="1:12" x14ac:dyDescent="0.2">
      <c r="A32" s="7" t="s">
        <v>29</v>
      </c>
      <c r="B32" s="7"/>
      <c r="C32" s="28"/>
      <c r="D32" s="23">
        <f>SUM(($D$17+$D$22+D29)*$C$32)</f>
        <v>0</v>
      </c>
      <c r="H32" s="2" t="s">
        <v>30</v>
      </c>
      <c r="I32" s="6"/>
      <c r="J32" s="61">
        <v>43.09</v>
      </c>
      <c r="K32" s="9">
        <f>I32*J32</f>
        <v>0</v>
      </c>
      <c r="L32" s="9">
        <f>SUM(K32*$L$29)</f>
        <v>0</v>
      </c>
    </row>
    <row r="33" spans="1:13" x14ac:dyDescent="0.2">
      <c r="A33" s="7" t="s">
        <v>31</v>
      </c>
      <c r="B33" s="7"/>
      <c r="C33" s="30"/>
      <c r="D33" s="23" t="e">
        <f>SUM(D31+D32)</f>
        <v>#VALUE!</v>
      </c>
      <c r="H33" s="2" t="s">
        <v>32</v>
      </c>
      <c r="I33" s="6"/>
      <c r="J33" s="60">
        <v>53.16</v>
      </c>
      <c r="K33" s="9">
        <f>I33*J33</f>
        <v>0</v>
      </c>
      <c r="L33" s="9">
        <f>SUM(K33*$L$29)</f>
        <v>0</v>
      </c>
    </row>
    <row r="34" spans="1:13" x14ac:dyDescent="0.2">
      <c r="A34"/>
      <c r="B34"/>
      <c r="C34"/>
      <c r="D34"/>
      <c r="H34" s="2" t="s">
        <v>33</v>
      </c>
      <c r="I34" s="6"/>
      <c r="J34" s="61">
        <v>105.8</v>
      </c>
      <c r="K34" s="9">
        <f>I34*J34</f>
        <v>0</v>
      </c>
      <c r="L34" s="9">
        <f>SUM(K34*$L$29)</f>
        <v>0</v>
      </c>
    </row>
    <row r="35" spans="1:13" hidden="1" x14ac:dyDescent="0.2">
      <c r="A35" s="7" t="s">
        <v>43</v>
      </c>
      <c r="B35" s="7"/>
      <c r="C35" s="32">
        <v>0</v>
      </c>
      <c r="D35" s="23">
        <f>SUM(($D$17+$D$22+$D$29)*$C$35)</f>
        <v>0</v>
      </c>
      <c r="H35" s="2"/>
      <c r="I35" s="6"/>
      <c r="J35" s="61"/>
      <c r="K35" s="9">
        <f t="shared" ref="K35:K36" si="0">I35*J35</f>
        <v>0</v>
      </c>
      <c r="L35" s="9">
        <f t="shared" ref="L35:L36" si="1">SUM(K35*$L$29)</f>
        <v>0</v>
      </c>
    </row>
    <row r="36" spans="1:13" x14ac:dyDescent="0.2">
      <c r="A36"/>
      <c r="B36"/>
      <c r="C36"/>
      <c r="D36"/>
      <c r="H36" s="2" t="s">
        <v>58</v>
      </c>
      <c r="I36" s="6"/>
      <c r="J36" s="61">
        <v>20</v>
      </c>
      <c r="K36" s="9">
        <f t="shared" si="0"/>
        <v>0</v>
      </c>
      <c r="L36" s="9">
        <f t="shared" si="1"/>
        <v>0</v>
      </c>
    </row>
    <row r="37" spans="1:13" hidden="1" x14ac:dyDescent="0.2">
      <c r="A37" s="7" t="s">
        <v>61</v>
      </c>
      <c r="B37" s="7"/>
      <c r="C37" s="30"/>
      <c r="D37" s="49">
        <f>0.2*0.8*C9*D14</f>
        <v>0</v>
      </c>
      <c r="H37" s="2"/>
      <c r="I37" s="6"/>
      <c r="J37" s="62"/>
      <c r="K37" s="9"/>
      <c r="L37" s="9"/>
    </row>
    <row r="38" spans="1:13" x14ac:dyDescent="0.2">
      <c r="C38" s="33"/>
      <c r="D38" s="7"/>
      <c r="H38" s="2" t="s">
        <v>34</v>
      </c>
      <c r="I38" s="3">
        <f>SUM(I31:I37)</f>
        <v>0</v>
      </c>
      <c r="J38" s="63"/>
      <c r="K38" s="12"/>
      <c r="L38" s="12">
        <f>SUM(L31:L37)</f>
        <v>0</v>
      </c>
    </row>
    <row r="39" spans="1:13" x14ac:dyDescent="0.2">
      <c r="A39" s="4" t="s">
        <v>69</v>
      </c>
      <c r="B39" s="4"/>
      <c r="C39" s="35"/>
      <c r="D39" s="42" t="e">
        <f>SUM($D$17+$D$22+$D$29+$D$33)</f>
        <v>#VALUE!</v>
      </c>
      <c r="I39" s="19"/>
      <c r="J39" s="59"/>
    </row>
    <row r="40" spans="1:13" x14ac:dyDescent="0.2">
      <c r="D40" s="36"/>
      <c r="H40" s="2" t="s">
        <v>36</v>
      </c>
      <c r="I40" s="2" t="s">
        <v>14</v>
      </c>
      <c r="J40" s="58" t="s">
        <v>24</v>
      </c>
      <c r="K40" s="2" t="s">
        <v>25</v>
      </c>
      <c r="L40" s="27">
        <v>0.8</v>
      </c>
      <c r="M40" s="12"/>
    </row>
    <row r="41" spans="1:13" x14ac:dyDescent="0.2">
      <c r="A41" s="4" t="s">
        <v>37</v>
      </c>
      <c r="B41" s="4"/>
      <c r="E41" s="7"/>
      <c r="F41" s="7"/>
      <c r="G41" s="7"/>
      <c r="H41" s="2" t="s">
        <v>38</v>
      </c>
      <c r="I41" s="6"/>
      <c r="J41" s="60">
        <v>35.659999999999997</v>
      </c>
      <c r="K41" s="9">
        <f>I41*J41</f>
        <v>0</v>
      </c>
      <c r="L41" s="9">
        <f>SUM(K41*$L$40)</f>
        <v>0</v>
      </c>
      <c r="M41" s="7"/>
    </row>
    <row r="42" spans="1:13" x14ac:dyDescent="0.2">
      <c r="A42" s="7" t="s">
        <v>48</v>
      </c>
      <c r="B42" s="7">
        <v>0</v>
      </c>
      <c r="C42" s="30">
        <v>6.1499999999999999E-2</v>
      </c>
      <c r="E42" s="7"/>
      <c r="F42" s="7"/>
      <c r="H42" s="2" t="s">
        <v>39</v>
      </c>
      <c r="I42" s="6"/>
      <c r="J42" s="60">
        <v>71.430000000000007</v>
      </c>
      <c r="K42" s="9">
        <f>I42*J42</f>
        <v>0</v>
      </c>
      <c r="L42" s="9">
        <f>SUM(K42*$L$40)</f>
        <v>0</v>
      </c>
    </row>
    <row r="43" spans="1:13" x14ac:dyDescent="0.2">
      <c r="A43" s="7" t="s">
        <v>68</v>
      </c>
      <c r="B43" s="7">
        <v>1938</v>
      </c>
      <c r="C43" s="30">
        <v>0.1636</v>
      </c>
      <c r="H43" s="2" t="s">
        <v>40</v>
      </c>
      <c r="I43" s="3">
        <f>SUM(I41:I42)</f>
        <v>0</v>
      </c>
      <c r="L43" s="12">
        <f>SUM(L41:L42)</f>
        <v>0</v>
      </c>
    </row>
    <row r="44" spans="1:13" x14ac:dyDescent="0.2">
      <c r="A44" s="7" t="s">
        <v>67</v>
      </c>
      <c r="B44" s="7">
        <v>1954</v>
      </c>
      <c r="C44" s="30">
        <v>0.31419999999999998</v>
      </c>
    </row>
    <row r="45" spans="1:13" x14ac:dyDescent="0.2">
      <c r="H45" s="2" t="s">
        <v>41</v>
      </c>
    </row>
    <row r="46" spans="1:13" x14ac:dyDescent="0.2">
      <c r="I46" s="84"/>
      <c r="J46" s="84"/>
    </row>
    <row r="47" spans="1:13" x14ac:dyDescent="0.2">
      <c r="C47" s="35"/>
      <c r="D47" s="39"/>
      <c r="E47" s="39"/>
      <c r="F47" s="39"/>
      <c r="G47" s="39"/>
      <c r="H47" s="39"/>
      <c r="I47" s="45"/>
      <c r="J47" s="55"/>
    </row>
    <row r="49" spans="8:9" x14ac:dyDescent="0.2">
      <c r="H49" s="7"/>
      <c r="I49" s="7"/>
    </row>
  </sheetData>
  <sheetProtection algorithmName="SHA-512" hashValue="yKDvz7PjQXlDuyfQsBKnwi0ndgaKuva39BjGis9iC9tHxHIAvkWNGKU+7snVoAoPQILV6ZdFB46OiCNwAz8r8A==" saltValue="TFgUsyX10rRC8ujFHdVlWA==" spinCount="100000" sheet="1" selectLockedCells="1"/>
  <mergeCells count="4">
    <mergeCell ref="M1:N1"/>
    <mergeCell ref="K9:L9"/>
    <mergeCell ref="I46:J46"/>
    <mergeCell ref="H4:I4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N49"/>
  <sheetViews>
    <sheetView tabSelected="1" zoomScaleNormal="100" workbookViewId="0">
      <selection activeCell="I2" sqref="I2"/>
    </sheetView>
  </sheetViews>
  <sheetFormatPr defaultColWidth="9.140625" defaultRowHeight="12.75" x14ac:dyDescent="0.2"/>
  <cols>
    <col min="1" max="1" width="26.28515625" style="3" customWidth="1"/>
    <col min="2" max="2" width="10.42578125" style="3" bestFit="1" customWidth="1"/>
    <col min="3" max="3" width="10" style="3" customWidth="1"/>
    <col min="4" max="4" width="13" style="3" customWidth="1"/>
    <col min="5" max="5" width="4.28515625" style="3" customWidth="1"/>
    <col min="6" max="6" width="4.140625" style="3" hidden="1" customWidth="1"/>
    <col min="7" max="7" width="4.7109375" style="3" customWidth="1"/>
    <col min="8" max="8" width="23.28515625" style="3" bestFit="1" customWidth="1"/>
    <col min="9" max="9" width="15" style="3" bestFit="1" customWidth="1"/>
    <col min="10" max="10" width="15.7109375" style="56" customWidth="1"/>
    <col min="11" max="11" width="9.140625" style="3"/>
    <col min="12" max="12" width="9.85546875" style="3" bestFit="1" customWidth="1"/>
    <col min="13" max="13" width="9.140625" style="3"/>
    <col min="14" max="14" width="11.5703125" style="3" bestFit="1" customWidth="1"/>
    <col min="15" max="15" width="13.28515625" style="3" customWidth="1"/>
    <col min="16" max="16" width="14" style="3" bestFit="1" customWidth="1"/>
    <col min="17" max="25" width="9.140625" style="3"/>
    <col min="26" max="27" width="9.140625" style="3" customWidth="1"/>
    <col min="28" max="16384" width="9.140625" style="3"/>
  </cols>
  <sheetData>
    <row r="1" spans="1:14" x14ac:dyDescent="0.2">
      <c r="A1" s="1" t="s">
        <v>0</v>
      </c>
      <c r="B1" s="1"/>
      <c r="C1" s="2"/>
      <c r="H1" s="4" t="s">
        <v>54</v>
      </c>
      <c r="I1" s="5" t="s">
        <v>55</v>
      </c>
      <c r="K1" s="4"/>
      <c r="M1" s="86" t="s">
        <v>77</v>
      </c>
      <c r="N1" s="86"/>
    </row>
    <row r="2" spans="1:14" x14ac:dyDescent="0.2">
      <c r="H2" s="6"/>
      <c r="I2" s="53"/>
      <c r="J2" s="57"/>
      <c r="K2"/>
      <c r="L2"/>
      <c r="M2" s="7"/>
    </row>
    <row r="3" spans="1:14" x14ac:dyDescent="0.2">
      <c r="A3"/>
      <c r="B3"/>
      <c r="C3"/>
      <c r="D3"/>
      <c r="E3"/>
      <c r="F3"/>
      <c r="G3" s="7"/>
      <c r="H3" s="4" t="s">
        <v>1</v>
      </c>
      <c r="I3" s="7"/>
      <c r="J3" s="57"/>
      <c r="K3"/>
      <c r="L3"/>
    </row>
    <row r="4" spans="1:14" x14ac:dyDescent="0.2">
      <c r="A4" s="7"/>
      <c r="B4" s="7"/>
      <c r="C4" s="7"/>
      <c r="D4" s="7"/>
      <c r="E4" s="7"/>
      <c r="H4" s="87" t="s">
        <v>72</v>
      </c>
      <c r="I4" s="88"/>
    </row>
    <row r="5" spans="1:14" x14ac:dyDescent="0.2">
      <c r="A5"/>
      <c r="B5"/>
      <c r="E5" s="2"/>
      <c r="H5"/>
      <c r="I5" s="10"/>
      <c r="K5" s="2"/>
    </row>
    <row r="6" spans="1:14" x14ac:dyDescent="0.2">
      <c r="A6"/>
      <c r="B6"/>
      <c r="E6" s="2"/>
      <c r="H6" s="7"/>
      <c r="I6" s="7"/>
    </row>
    <row r="7" spans="1:14" x14ac:dyDescent="0.2">
      <c r="A7"/>
      <c r="B7"/>
      <c r="D7" s="71">
        <v>0.2</v>
      </c>
      <c r="E7" s="2"/>
      <c r="H7" s="12" t="s">
        <v>7</v>
      </c>
      <c r="I7" s="12" t="s">
        <v>8</v>
      </c>
    </row>
    <row r="8" spans="1:14" ht="13.5" thickBot="1" x14ac:dyDescent="0.25">
      <c r="H8" s="13"/>
      <c r="I8" s="14"/>
    </row>
    <row r="9" spans="1:14" x14ac:dyDescent="0.2">
      <c r="A9" s="72" t="s">
        <v>60</v>
      </c>
      <c r="B9" s="73"/>
      <c r="C9" s="76"/>
      <c r="H9" s="13"/>
      <c r="I9" s="14"/>
      <c r="K9" s="85"/>
      <c r="L9" s="85"/>
      <c r="M9"/>
    </row>
    <row r="10" spans="1:14" ht="13.5" thickBot="1" x14ac:dyDescent="0.25">
      <c r="A10" s="74" t="s">
        <v>63</v>
      </c>
      <c r="B10" s="75"/>
      <c r="C10" s="77">
        <f>J21</f>
        <v>0</v>
      </c>
      <c r="D10" s="83"/>
      <c r="H10" s="7"/>
      <c r="I10" s="7"/>
    </row>
    <row r="11" spans="1:14" ht="13.5" thickBot="1" x14ac:dyDescent="0.25">
      <c r="A11" s="80" t="s">
        <v>75</v>
      </c>
      <c r="B11" s="81"/>
      <c r="C11" s="82"/>
      <c r="D11" s="83"/>
      <c r="H11" s="7"/>
      <c r="I11" s="7"/>
    </row>
    <row r="12" spans="1:14" x14ac:dyDescent="0.2">
      <c r="A12" s="3" t="s">
        <v>65</v>
      </c>
      <c r="C12" s="51">
        <f>D14*I17</f>
        <v>0</v>
      </c>
      <c r="D12" s="83"/>
      <c r="H12" s="7"/>
      <c r="I12" s="7"/>
    </row>
    <row r="13" spans="1:14" x14ac:dyDescent="0.2">
      <c r="A13" s="3" t="s">
        <v>64</v>
      </c>
      <c r="C13" s="47">
        <f>C12*12/52</f>
        <v>0</v>
      </c>
      <c r="D13" s="50" t="s">
        <v>62</v>
      </c>
      <c r="H13" s="4" t="s">
        <v>11</v>
      </c>
      <c r="I13" s="5" t="s">
        <v>55</v>
      </c>
    </row>
    <row r="14" spans="1:14" x14ac:dyDescent="0.2">
      <c r="A14" s="3" t="s">
        <v>12</v>
      </c>
      <c r="D14" s="52"/>
      <c r="H14" s="17"/>
      <c r="I14" s="6"/>
      <c r="K14" s="3" t="s">
        <v>45</v>
      </c>
      <c r="L14" s="18"/>
    </row>
    <row r="15" spans="1:14" x14ac:dyDescent="0.2">
      <c r="A15" s="2"/>
      <c r="B15" s="2"/>
      <c r="C15" s="2">
        <f>I17*D16</f>
        <v>0</v>
      </c>
      <c r="D15" s="19"/>
      <c r="E15" s="20"/>
      <c r="F15" s="20"/>
      <c r="K15" s="3" t="s">
        <v>46</v>
      </c>
      <c r="L15" s="46" t="e">
        <f>SUM(D39)</f>
        <v>#VALUE!</v>
      </c>
    </row>
    <row r="16" spans="1:14" ht="38.25" x14ac:dyDescent="0.2">
      <c r="A16" s="3" t="s">
        <v>13</v>
      </c>
      <c r="C16" s="22">
        <v>0.8</v>
      </c>
      <c r="D16" s="48">
        <f>SUM(D14*C16)</f>
        <v>0</v>
      </c>
      <c r="E16" s="20"/>
      <c r="F16" s="20"/>
      <c r="I16" s="50" t="s">
        <v>73</v>
      </c>
      <c r="J16" s="50" t="s">
        <v>71</v>
      </c>
      <c r="K16" s="3" t="s">
        <v>78</v>
      </c>
      <c r="L16" s="24" t="e">
        <f>SUM(L14-L15)</f>
        <v>#VALUE!</v>
      </c>
    </row>
    <row r="17" spans="1:12" x14ac:dyDescent="0.2">
      <c r="A17" s="7" t="s">
        <v>15</v>
      </c>
      <c r="B17" s="7"/>
      <c r="C17" s="12"/>
      <c r="D17" s="48">
        <f>($I$17-$C$10)*($D$16)</f>
        <v>0</v>
      </c>
      <c r="E17" s="25"/>
      <c r="F17" s="25"/>
      <c r="H17" s="2" t="s">
        <v>74</v>
      </c>
      <c r="I17" s="26"/>
      <c r="J17" s="64"/>
    </row>
    <row r="18" spans="1:12" x14ac:dyDescent="0.2">
      <c r="A18" s="7"/>
      <c r="B18" s="7"/>
      <c r="C18" s="12"/>
      <c r="D18" s="48"/>
      <c r="E18" s="25"/>
      <c r="F18" s="25"/>
      <c r="H18" s="2" t="s">
        <v>16</v>
      </c>
      <c r="I18" s="65">
        <f>I17-I19</f>
        <v>0</v>
      </c>
      <c r="J18" s="66">
        <f>J17-J19</f>
        <v>0</v>
      </c>
    </row>
    <row r="19" spans="1:12" x14ac:dyDescent="0.2">
      <c r="A19" s="7"/>
      <c r="B19" s="7"/>
      <c r="C19" s="12"/>
      <c r="D19" s="48"/>
      <c r="E19" s="25"/>
      <c r="F19" s="25"/>
      <c r="H19" s="2" t="s">
        <v>18</v>
      </c>
      <c r="I19" s="70"/>
      <c r="J19" s="66">
        <f>C9*20%</f>
        <v>0</v>
      </c>
    </row>
    <row r="20" spans="1:12" x14ac:dyDescent="0.2">
      <c r="A20" s="7"/>
      <c r="B20" s="7"/>
      <c r="C20" s="12"/>
      <c r="D20" s="48"/>
      <c r="E20" s="25"/>
      <c r="F20" s="25"/>
      <c r="H20" s="2"/>
      <c r="I20" s="67"/>
      <c r="J20" s="78">
        <f>J19-I19</f>
        <v>0</v>
      </c>
    </row>
    <row r="21" spans="1:12" x14ac:dyDescent="0.2">
      <c r="A21" s="7"/>
      <c r="B21" s="7"/>
      <c r="C21" s="12"/>
      <c r="D21" s="19"/>
      <c r="E21" s="25"/>
      <c r="F21" s="25"/>
      <c r="H21"/>
      <c r="I21"/>
      <c r="J21" s="79">
        <f>IF(J20=0,J19,I19)</f>
        <v>0</v>
      </c>
    </row>
    <row r="22" spans="1:12" x14ac:dyDescent="0.2">
      <c r="A22" s="3" t="s">
        <v>17</v>
      </c>
      <c r="D22" s="23">
        <f>SUM($L$38+$L$43)</f>
        <v>0</v>
      </c>
      <c r="E22" s="25"/>
      <c r="F22" s="25"/>
      <c r="H22" s="2" t="s">
        <v>51</v>
      </c>
      <c r="I22" s="26"/>
    </row>
    <row r="23" spans="1:12" x14ac:dyDescent="0.2">
      <c r="D23"/>
      <c r="E23" s="25"/>
      <c r="F23" s="25"/>
      <c r="H23" s="2"/>
      <c r="I23" s="26"/>
      <c r="J23" s="69"/>
    </row>
    <row r="24" spans="1:12" x14ac:dyDescent="0.2">
      <c r="A24" s="3" t="s">
        <v>66</v>
      </c>
      <c r="C24" s="22">
        <v>0.12</v>
      </c>
      <c r="D24" s="23">
        <f>SUM(D14*$C$24*C10)</f>
        <v>0</v>
      </c>
      <c r="E24" s="19"/>
      <c r="F24" s="19"/>
      <c r="H24" s="2" t="s">
        <v>20</v>
      </c>
      <c r="I24" s="6"/>
    </row>
    <row r="25" spans="1:12" x14ac:dyDescent="0.2">
      <c r="A25" s="7" t="s">
        <v>19</v>
      </c>
      <c r="B25" s="7"/>
      <c r="C25" s="22">
        <v>0.12</v>
      </c>
      <c r="D25" s="23">
        <f>SUM(D14)*(I17-C10)*C25</f>
        <v>0</v>
      </c>
      <c r="E25" s="19"/>
      <c r="F25" s="19"/>
      <c r="I25" s="3">
        <f>SUM(I17+I22+I24)</f>
        <v>0</v>
      </c>
    </row>
    <row r="26" spans="1:12" hidden="1" x14ac:dyDescent="0.2">
      <c r="A26" s="3" t="s">
        <v>21</v>
      </c>
      <c r="C26" s="22">
        <v>0.12</v>
      </c>
      <c r="D26" s="23"/>
      <c r="E26" s="19"/>
      <c r="F26" s="19"/>
      <c r="I26" s="3" t="e">
        <f>I16+I21+I24</f>
        <v>#VALUE!</v>
      </c>
    </row>
    <row r="27" spans="1:12" x14ac:dyDescent="0.2">
      <c r="A27" s="3" t="s">
        <v>53</v>
      </c>
      <c r="C27" s="22">
        <v>0.12</v>
      </c>
      <c r="D27" s="23">
        <f>$I$22*$D$14*$C$28</f>
        <v>0</v>
      </c>
      <c r="E27" s="19"/>
      <c r="F27" s="19"/>
    </row>
    <row r="28" spans="1:12" x14ac:dyDescent="0.2">
      <c r="A28" s="3" t="s">
        <v>52</v>
      </c>
      <c r="C28" s="22">
        <v>0.12</v>
      </c>
      <c r="D28" s="23">
        <f>$I$24*$D$14*$C$28</f>
        <v>0</v>
      </c>
      <c r="E28" s="21"/>
      <c r="F28" s="21"/>
    </row>
    <row r="29" spans="1:12" x14ac:dyDescent="0.2">
      <c r="A29" s="7" t="s">
        <v>22</v>
      </c>
      <c r="B29" s="7"/>
      <c r="C29" s="22"/>
      <c r="D29" s="23">
        <f>SUM(D25+D26+D28+D27+D24)</f>
        <v>0</v>
      </c>
      <c r="H29" s="2" t="s">
        <v>23</v>
      </c>
      <c r="I29" s="2" t="s">
        <v>14</v>
      </c>
      <c r="J29" s="58" t="s">
        <v>24</v>
      </c>
      <c r="K29" s="2" t="s">
        <v>25</v>
      </c>
      <c r="L29" s="27">
        <v>0.8</v>
      </c>
    </row>
    <row r="30" spans="1:12" x14ac:dyDescent="0.2">
      <c r="J30" s="59"/>
    </row>
    <row r="31" spans="1:12" x14ac:dyDescent="0.2">
      <c r="A31" s="7" t="s">
        <v>26</v>
      </c>
      <c r="B31" s="7"/>
      <c r="C31" s="54" t="e">
        <f>VLOOKUP(VALUE(LEFT(I2,4)),$B$42:$C$44,2,TRUE)</f>
        <v>#VALUE!</v>
      </c>
      <c r="D31" s="23" t="e">
        <f>SUM(($D$17+$D$22+$D$29)*$C$31)</f>
        <v>#VALUE!</v>
      </c>
      <c r="E31" s="3" t="s">
        <v>27</v>
      </c>
      <c r="H31" s="2" t="s">
        <v>28</v>
      </c>
      <c r="I31" s="6"/>
      <c r="J31" s="60">
        <v>21.9</v>
      </c>
      <c r="K31" s="9">
        <f>I31*J31</f>
        <v>0</v>
      </c>
      <c r="L31" s="9">
        <f>SUM(K31*$L$29)</f>
        <v>0</v>
      </c>
    </row>
    <row r="32" spans="1:12" x14ac:dyDescent="0.2">
      <c r="A32" s="7" t="s">
        <v>29</v>
      </c>
      <c r="B32" s="7"/>
      <c r="C32" s="28"/>
      <c r="D32" s="23">
        <f>SUM(($D$17+$D$22+D29)*$C$32)</f>
        <v>0</v>
      </c>
      <c r="H32" s="2" t="s">
        <v>30</v>
      </c>
      <c r="I32" s="6"/>
      <c r="J32" s="61">
        <v>44.16</v>
      </c>
      <c r="K32" s="9">
        <f>I32*J32</f>
        <v>0</v>
      </c>
      <c r="L32" s="9">
        <f>SUM(K32*$L$29)</f>
        <v>0</v>
      </c>
    </row>
    <row r="33" spans="1:13" x14ac:dyDescent="0.2">
      <c r="A33" s="7" t="s">
        <v>31</v>
      </c>
      <c r="B33" s="7"/>
      <c r="C33" s="30"/>
      <c r="D33" s="23" t="e">
        <f>SUM(D31+D32)</f>
        <v>#VALUE!</v>
      </c>
      <c r="H33" s="2" t="s">
        <v>32</v>
      </c>
      <c r="I33" s="6"/>
      <c r="J33" s="60">
        <v>54.48</v>
      </c>
      <c r="K33" s="9">
        <f>I33*J33</f>
        <v>0</v>
      </c>
      <c r="L33" s="9">
        <f>SUM(K33*$L$29)</f>
        <v>0</v>
      </c>
    </row>
    <row r="34" spans="1:13" x14ac:dyDescent="0.2">
      <c r="A34"/>
      <c r="B34"/>
      <c r="C34"/>
      <c r="D34"/>
      <c r="H34" s="2" t="s">
        <v>33</v>
      </c>
      <c r="I34" s="6"/>
      <c r="J34" s="61">
        <v>109.13</v>
      </c>
      <c r="K34" s="9">
        <f>I34*J34</f>
        <v>0</v>
      </c>
      <c r="L34" s="9">
        <f>SUM(K34*$L$29)</f>
        <v>0</v>
      </c>
    </row>
    <row r="35" spans="1:13" hidden="1" x14ac:dyDescent="0.2">
      <c r="A35" s="7" t="s">
        <v>43</v>
      </c>
      <c r="B35" s="7"/>
      <c r="C35" s="32">
        <v>0</v>
      </c>
      <c r="D35" s="23">
        <f>SUM(($D$17+$D$22+$D$29)*$C$35)</f>
        <v>0</v>
      </c>
      <c r="H35" s="2"/>
      <c r="I35" s="6"/>
      <c r="J35" s="61"/>
      <c r="K35" s="9">
        <f t="shared" ref="K35:K36" si="0">I35*J35</f>
        <v>0</v>
      </c>
      <c r="L35" s="9">
        <f t="shared" ref="L35:L36" si="1">SUM(K35*$L$29)</f>
        <v>0</v>
      </c>
    </row>
    <row r="36" spans="1:13" x14ac:dyDescent="0.2">
      <c r="A36"/>
      <c r="B36"/>
      <c r="C36"/>
      <c r="D36"/>
      <c r="H36" s="2" t="s">
        <v>58</v>
      </c>
      <c r="I36" s="6"/>
      <c r="J36" s="61"/>
      <c r="K36" s="9">
        <f t="shared" si="0"/>
        <v>0</v>
      </c>
      <c r="L36" s="9">
        <f t="shared" si="1"/>
        <v>0</v>
      </c>
    </row>
    <row r="37" spans="1:13" hidden="1" x14ac:dyDescent="0.2">
      <c r="A37" s="7" t="s">
        <v>61</v>
      </c>
      <c r="B37" s="7"/>
      <c r="C37" s="30"/>
      <c r="D37" s="49">
        <f>0.2*0.8*C9*D14</f>
        <v>0</v>
      </c>
      <c r="H37" s="2"/>
      <c r="I37" s="6"/>
      <c r="J37" s="62"/>
      <c r="K37" s="9"/>
      <c r="L37" s="9"/>
    </row>
    <row r="38" spans="1:13" x14ac:dyDescent="0.2">
      <c r="C38" s="33"/>
      <c r="D38" s="7"/>
      <c r="H38" s="2" t="s">
        <v>34</v>
      </c>
      <c r="I38" s="3">
        <f>SUM(I31:I37)</f>
        <v>0</v>
      </c>
      <c r="J38" s="63"/>
      <c r="K38" s="12"/>
      <c r="L38" s="12">
        <f>SUM(L31:L37)</f>
        <v>0</v>
      </c>
    </row>
    <row r="39" spans="1:13" x14ac:dyDescent="0.2">
      <c r="A39" s="4" t="s">
        <v>69</v>
      </c>
      <c r="B39" s="4"/>
      <c r="C39" s="35"/>
      <c r="D39" s="42" t="e">
        <f>SUM($D$17+$D$22+$D$29+$D$33)</f>
        <v>#VALUE!</v>
      </c>
      <c r="I39" s="19"/>
      <c r="J39" s="59"/>
    </row>
    <row r="40" spans="1:13" x14ac:dyDescent="0.2">
      <c r="D40" s="36"/>
      <c r="H40" s="2" t="s">
        <v>36</v>
      </c>
      <c r="I40" s="2" t="s">
        <v>14</v>
      </c>
      <c r="J40" s="58" t="s">
        <v>24</v>
      </c>
      <c r="K40" s="2" t="s">
        <v>25</v>
      </c>
      <c r="L40" s="27">
        <v>0.8</v>
      </c>
      <c r="M40" s="12"/>
    </row>
    <row r="41" spans="1:13" x14ac:dyDescent="0.2">
      <c r="A41" s="4" t="s">
        <v>37</v>
      </c>
      <c r="B41" s="4"/>
      <c r="E41" s="7"/>
      <c r="F41" s="7"/>
      <c r="G41" s="7"/>
      <c r="H41" s="2" t="s">
        <v>38</v>
      </c>
      <c r="I41" s="6"/>
      <c r="J41" s="60">
        <v>36.32</v>
      </c>
      <c r="K41" s="9">
        <f>I41*J41</f>
        <v>0</v>
      </c>
      <c r="L41" s="9">
        <f>SUM(K41*$L$40)</f>
        <v>0</v>
      </c>
      <c r="M41" s="7"/>
    </row>
    <row r="42" spans="1:13" x14ac:dyDescent="0.2">
      <c r="A42" s="7" t="s">
        <v>76</v>
      </c>
      <c r="B42" s="7">
        <v>1939</v>
      </c>
      <c r="C42" s="30">
        <v>0.1021</v>
      </c>
      <c r="E42" s="7"/>
      <c r="F42" s="7"/>
      <c r="H42" s="2" t="s">
        <v>39</v>
      </c>
      <c r="I42" s="6"/>
      <c r="J42" s="60">
        <v>72.75</v>
      </c>
      <c r="K42" s="9">
        <f>I42*J42</f>
        <v>0</v>
      </c>
      <c r="L42" s="9">
        <f>SUM(K42*$L$40)</f>
        <v>0</v>
      </c>
    </row>
    <row r="43" spans="1:13" x14ac:dyDescent="0.2">
      <c r="A43" s="7" t="s">
        <v>79</v>
      </c>
      <c r="B43" s="7">
        <v>1955</v>
      </c>
      <c r="C43" s="30">
        <v>0.31419999999999998</v>
      </c>
      <c r="H43" s="2" t="s">
        <v>40</v>
      </c>
      <c r="I43" s="3">
        <f>SUM(I41:I42)</f>
        <v>0</v>
      </c>
      <c r="L43" s="12">
        <f>SUM(L41:L42)</f>
        <v>0</v>
      </c>
    </row>
    <row r="44" spans="1:13" x14ac:dyDescent="0.2">
      <c r="A44" s="7" t="s">
        <v>80</v>
      </c>
      <c r="B44" s="7">
        <v>2002</v>
      </c>
      <c r="C44" s="30">
        <v>0.1021</v>
      </c>
    </row>
    <row r="45" spans="1:13" x14ac:dyDescent="0.2">
      <c r="H45" s="2" t="s">
        <v>41</v>
      </c>
    </row>
    <row r="46" spans="1:13" x14ac:dyDescent="0.2">
      <c r="I46" s="84"/>
      <c r="J46" s="84"/>
    </row>
    <row r="47" spans="1:13" x14ac:dyDescent="0.2">
      <c r="C47" s="35"/>
      <c r="D47" s="39"/>
      <c r="E47" s="39"/>
      <c r="F47" s="39"/>
      <c r="G47" s="39"/>
      <c r="H47" s="39"/>
      <c r="I47" s="83"/>
      <c r="J47" s="83"/>
    </row>
    <row r="49" spans="8:9" x14ac:dyDescent="0.2">
      <c r="H49" s="7"/>
      <c r="I49" s="7"/>
    </row>
  </sheetData>
  <sheetProtection algorithmName="SHA-512" hashValue="P2+Ma0k+BcwVnsrS3h4fM/FB2BnPqxsEi3vTlA1DQHQVCWV+OPyPKuohLBuOcmr9jHy4YzXAuYN4I0Q20+zgpA==" saltValue="hoMA02LXDY4wApe7H1vHlA==" spinCount="100000" sheet="1" objects="1" scenarios="1" selectLockedCells="1"/>
  <mergeCells count="4">
    <mergeCell ref="M1:N1"/>
    <mergeCell ref="H4:I4"/>
    <mergeCell ref="K9:L9"/>
    <mergeCell ref="I46:J46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Sjuklöneberäkning t ex Borlänge</vt:lpstr>
      <vt:lpstr>Sjuklöneberäkning karensavdrag</vt:lpstr>
      <vt:lpstr>Sjuklöneberäkning 2020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Laurén Edin</dc:creator>
  <cp:lastModifiedBy>Marie-Louise Snell</cp:lastModifiedBy>
  <cp:lastPrinted>2019-09-30T06:30:04Z</cp:lastPrinted>
  <dcterms:created xsi:type="dcterms:W3CDTF">2009-12-02T13:22:03Z</dcterms:created>
  <dcterms:modified xsi:type="dcterms:W3CDTF">2020-04-14T10:14:46Z</dcterms:modified>
</cp:coreProperties>
</file>